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Tab 2 - Proposed Funding Plan" sheetId="1" r:id="rId4"/>
  </sheets>
</workbook>
</file>

<file path=xl/comments1.xml><?xml version="1.0" encoding="utf-8"?>
<comments xmlns="http://schemas.openxmlformats.org/spreadsheetml/2006/main">
  <authors>
    <author>%</author>
    <author>Sandy Liu</author>
    <author>Amanda Grenier</author>
    <author>%username%</author>
  </authors>
  <commentList>
    <comment ref="A1" authorId="0">
      <text>
        <r>
          <rPr>
            <sz val="11"/>
            <color indexed="8"/>
            <rFont val="Helvetica Neue"/>
          </rPr>
          <t>%:
Update with Home Department, follow same format for joint appointments</t>
        </r>
      </text>
    </comment>
    <comment ref="B21" authorId="0">
      <text>
        <r>
          <rPr>
            <sz val="11"/>
            <color indexed="8"/>
            <rFont val="Helvetica Neue"/>
          </rPr>
          <t>%:
Note any current recruitment in progress that is not included in department plan above including any renewal that is not included in department overview.</t>
        </r>
      </text>
    </comment>
    <comment ref="B34" authorId="1">
      <text>
        <r>
          <rPr>
            <sz val="11"/>
            <color indexed="8"/>
            <rFont val="Helvetica Neue"/>
          </rPr>
          <t xml:space="preserve">Sandy Liu:
Please attach any guaranteed funding letters from external funding source. http://med-fom-faculty.sites.olt.ubc.ca/files/2013/10/Hiring-Faculty-Recruitment-Letter-of-Commitment-from-External-Agency-to-UBC.doc
</t>
        </r>
      </text>
    </comment>
    <comment ref="C44" authorId="2">
      <text>
        <r>
          <rPr>
            <sz val="11"/>
            <color indexed="8"/>
            <rFont val="Helvetica Neue"/>
          </rPr>
          <t>Amanda Grenier:
Tenure or Tenure Track Faculty:
The Dept/School/Centre/Faculty commitment is $25k for tenure or tenure track faculty  (The remaining $25k is funded by UBC Central, for a total benefit of $50k).
Grant Tenure or Grant Tenure Track Faculty:
The Dept/School/Centre/Faculty commitment is $50k for grant tenure or grant tenure track faculty.  For those grant tenure or grant tenure track faculty whose funding is split between internal and external funding, the housing costs will be pro-rated accordingly.
Partner stream faculty and term appointees are not eligible to receive housing assistance.</t>
        </r>
      </text>
    </comment>
    <comment ref="C45" authorId="3">
      <text>
        <r>
          <rPr>
            <sz val="11"/>
            <color indexed="8"/>
            <rFont val="Helvetica Neue"/>
          </rPr>
          <t xml:space="preserve">%username%:
The Prescribed Interest Rate Loan Program is a 15 year loan ranging from $50K - $500K. The Department is responsible for covering 2.45% of the interest rate. 
Departments can apply through the Dean's Office to the Provost for funding from this program for high caliber recruits. Please budget for the amount you would like to request. </t>
        </r>
      </text>
    </comment>
    <comment ref="C48" authorId="1">
      <text>
        <r>
          <rPr>
            <sz val="11"/>
            <color indexed="8"/>
            <rFont val="Helvetica Neue"/>
          </rPr>
          <t>Sandy Liu:
This is in addition to what is available through Central UBC: See UBC Policy 82:  Relocation of Faculty Members and Senior Management Staff. http://www.hr.ubc.ca/relocation/policy-travel/</t>
        </r>
      </text>
    </comment>
    <comment ref="B76" authorId="0">
      <text>
        <r>
          <rPr>
            <sz val="11"/>
            <color indexed="8"/>
            <rFont val="Helvetica Neue"/>
          </rPr>
          <t xml:space="preserve">%:
These are examples, please use as appropriate for this recruitment.
</t>
        </r>
      </text>
    </comment>
  </commentList>
</comments>
</file>

<file path=xl/sharedStrings.xml><?xml version="1.0" encoding="utf-8"?>
<sst xmlns="http://schemas.openxmlformats.org/spreadsheetml/2006/main" uniqueCount="72">
  <si>
    <r>
      <rPr>
        <b val="1"/>
        <sz val="11"/>
        <color indexed="8"/>
        <rFont val="Calibri"/>
      </rPr>
      <t xml:space="preserve">Department of ABCD Financial Plan </t>
    </r>
    <r>
      <rPr>
        <b val="1"/>
        <i val="1"/>
        <sz val="11"/>
        <color indexed="11"/>
        <rFont val="Calibri"/>
      </rPr>
      <t>**Figures shown are only as examples</t>
    </r>
  </si>
  <si>
    <t xml:space="preserve">Department Operating Fund </t>
  </si>
  <si>
    <t>17/18 A</t>
  </si>
  <si>
    <t>18/19 F</t>
  </si>
  <si>
    <t>19/20</t>
  </si>
  <si>
    <t>20/21</t>
  </si>
  <si>
    <t>21/22</t>
  </si>
  <si>
    <t>22/23</t>
  </si>
  <si>
    <t>23/24</t>
  </si>
  <si>
    <t>24/25</t>
  </si>
  <si>
    <t>25/26</t>
  </si>
  <si>
    <t>26/27</t>
  </si>
  <si>
    <t>27/28</t>
  </si>
  <si>
    <t>Total</t>
  </si>
  <si>
    <t>($ thousands)</t>
  </si>
  <si>
    <t>Revenues</t>
  </si>
  <si>
    <t xml:space="preserve"> </t>
  </si>
  <si>
    <r>
      <rPr>
        <sz val="11"/>
        <color indexed="8"/>
        <rFont val="Calibri"/>
      </rPr>
      <t xml:space="preserve">Grants and operations </t>
    </r>
    <r>
      <rPr>
        <vertAlign val="superscript"/>
        <sz val="11"/>
        <color indexed="8"/>
        <rFont val="Calibri"/>
      </rPr>
      <t>1,2</t>
    </r>
  </si>
  <si>
    <r>
      <rPr>
        <sz val="11"/>
        <color indexed="8"/>
        <rFont val="Calibri"/>
      </rPr>
      <t xml:space="preserve">Sales &amp; services </t>
    </r>
    <r>
      <rPr>
        <vertAlign val="superscript"/>
        <sz val="11"/>
        <color indexed="8"/>
        <rFont val="Calibri"/>
      </rPr>
      <t>3</t>
    </r>
  </si>
  <si>
    <t>Total operating revenue</t>
  </si>
  <si>
    <t>Expenses</t>
  </si>
  <si>
    <r>
      <rPr>
        <sz val="11"/>
        <color indexed="8"/>
        <rFont val="Calibri"/>
      </rPr>
      <t xml:space="preserve">Faculty salaries </t>
    </r>
    <r>
      <rPr>
        <vertAlign val="superscript"/>
        <sz val="11"/>
        <color indexed="8"/>
        <rFont val="Calibri"/>
      </rPr>
      <t>4,5,6</t>
    </r>
  </si>
  <si>
    <r>
      <rPr>
        <sz val="11"/>
        <color indexed="8"/>
        <rFont val="Calibri"/>
      </rPr>
      <t>Other salaries</t>
    </r>
    <r>
      <rPr>
        <vertAlign val="superscript"/>
        <sz val="11"/>
        <color indexed="8"/>
        <rFont val="Calibri"/>
      </rPr>
      <t xml:space="preserve"> 7</t>
    </r>
  </si>
  <si>
    <r>
      <rPr>
        <sz val="11"/>
        <color indexed="8"/>
        <rFont val="Calibri"/>
      </rPr>
      <t xml:space="preserve">Benefits </t>
    </r>
    <r>
      <rPr>
        <vertAlign val="superscript"/>
        <sz val="11"/>
        <color indexed="8"/>
        <rFont val="Calibri"/>
      </rPr>
      <t>8</t>
    </r>
  </si>
  <si>
    <t xml:space="preserve">Operating expenses </t>
  </si>
  <si>
    <t>Total operating expenses</t>
  </si>
  <si>
    <t>Interfund transfer</t>
  </si>
  <si>
    <t>Operating surplus/(deficit) before recruitment</t>
  </si>
  <si>
    <t>Recruitment costs and other funding:</t>
  </si>
  <si>
    <t>Recruitment in progress:</t>
  </si>
  <si>
    <t>Funding Source #1</t>
  </si>
  <si>
    <t>Funding Source #2</t>
  </si>
  <si>
    <t>Total other funding sources</t>
  </si>
  <si>
    <t xml:space="preserve">Salary &amp; Benefits </t>
  </si>
  <si>
    <t>Salary</t>
  </si>
  <si>
    <t>Benefits (15%)</t>
  </si>
  <si>
    <t xml:space="preserve">Salary Increases (4.5%) </t>
  </si>
  <si>
    <t>Subtotal</t>
  </si>
  <si>
    <t>Recruitment request:</t>
  </si>
  <si>
    <t xml:space="preserve">Other Expenses </t>
  </si>
  <si>
    <t>Housing:  Down Payment Assistance Program</t>
  </si>
  <si>
    <t>Housing:  Prescribed Interest Rate Loan Program (optional)</t>
  </si>
  <si>
    <t>Start-Up Funding</t>
  </si>
  <si>
    <t>Research Support</t>
  </si>
  <si>
    <t>Additional Travel or Relocation Support</t>
  </si>
  <si>
    <t>Recruitment</t>
  </si>
  <si>
    <t>Total recruitment costs net of funding</t>
  </si>
  <si>
    <t>Operating surplus/(deficit) after recruitment</t>
  </si>
  <si>
    <t>Opening balance</t>
  </si>
  <si>
    <t>Ending balance: Opening balance plus/minus Operating surplus(deficit) after recruitment</t>
  </si>
  <si>
    <r>
      <rPr>
        <sz val="11"/>
        <color indexed="8"/>
        <rFont val="Calibri"/>
      </rPr>
      <t>Investment fund</t>
    </r>
    <r>
      <rPr>
        <vertAlign val="superscript"/>
        <sz val="11"/>
        <color indexed="8"/>
        <rFont val="Calibri"/>
      </rPr>
      <t>9</t>
    </r>
  </si>
  <si>
    <t>Ending Balance 2017/18:</t>
  </si>
  <si>
    <t>Flexible portion, department level</t>
  </si>
  <si>
    <t xml:space="preserve">Inflexible, department level </t>
  </si>
  <si>
    <t>PI/Division controlled portion</t>
  </si>
  <si>
    <t>Unexplained amount</t>
  </si>
  <si>
    <r>
      <rPr>
        <b val="1"/>
        <sz val="11"/>
        <color indexed="8"/>
        <rFont val="Calibri"/>
      </rPr>
      <t>Retirement Projection</t>
    </r>
    <r>
      <rPr>
        <b val="1"/>
        <vertAlign val="superscript"/>
        <sz val="11"/>
        <color indexed="8"/>
        <rFont val="Calibri"/>
      </rPr>
      <t>10</t>
    </r>
  </si>
  <si>
    <t>1 faculty member current age 72, confirmed retirement at 74</t>
  </si>
  <si>
    <t>1 faculty member current age 74, confirmed retirement at 77</t>
  </si>
  <si>
    <t>Total turn over saving</t>
  </si>
  <si>
    <r>
      <rPr>
        <b val="1"/>
        <sz val="11"/>
        <color indexed="8"/>
        <rFont val="Calibri"/>
      </rPr>
      <t xml:space="preserve">Notes: </t>
    </r>
    <r>
      <rPr>
        <b val="1"/>
        <i val="1"/>
        <sz val="11"/>
        <color indexed="11"/>
        <rFont val="Calibri"/>
      </rPr>
      <t>**Below are examples of what could go under this section</t>
    </r>
  </si>
  <si>
    <t xml:space="preserve">Funding allocations include an estimate of GWI funding at 1.5% annually. </t>
  </si>
  <si>
    <t>Funding allocations include faculty renewal funding of $120k per annum effective July 1, 2019. This is for an approved joint recruitment with BCCHRI. New hire is anticipated to start July 1, 2019. The Department funds potential housing costs.</t>
  </si>
  <si>
    <t>Other revenues include Fee-for-service (FFS), research overhead &amp; royalties, investment income and VSP revenues</t>
  </si>
  <si>
    <t>Faculty salaries are assumed to increase annually by 4.5% to cover GWI &amp; PTR.</t>
  </si>
  <si>
    <t>One 0.5 FTE faculty reduction is assumed effective July 2019 after his sabbatical leave from July 2018.</t>
  </si>
  <si>
    <t>There are two MSFHR salary awards ending in July 2019 and one in July 2020. One new CIHR salary award is assumed at $90k per annum for 5 years effective April 2019.</t>
  </si>
  <si>
    <t>Other salaries include staff and student salaries. Staff salaries are assumed to increase annually by 2%.</t>
  </si>
  <si>
    <t>Benefit rate is assumed at 13.65%.</t>
  </si>
  <si>
    <t>There is $500k available in the Investment Fund.</t>
  </si>
  <si>
    <t xml:space="preserve">There are two confirmed faculty retirements projected: one to retire at age 74 effective July 2020 (at 0.5 FTE) and another at age 77 effective July 2021 (CRC T1 holder). </t>
  </si>
  <si>
    <t>Template / Format last updated November 9, 2018</t>
  </si>
</sst>
</file>

<file path=xl/styles.xml><?xml version="1.0" encoding="utf-8"?>
<styleSheet xmlns="http://schemas.openxmlformats.org/spreadsheetml/2006/main">
  <numFmts count="5">
    <numFmt numFmtId="0" formatCode="General"/>
    <numFmt numFmtId="59" formatCode="#,##0.0;(#,##0.0)"/>
    <numFmt numFmtId="60" formatCode="#,##0.00;(#,##0.0)"/>
    <numFmt numFmtId="61" formatCode="&quot; &quot;* #,##0.0&quot; &quot;;&quot;-&quot;* #,##0.0&quot; &quot;;&quot; &quot;* &quot;-&quot;??&quot; &quot;"/>
    <numFmt numFmtId="62" formatCode="0.0"/>
  </numFmts>
  <fonts count="12">
    <font>
      <sz val="11"/>
      <color indexed="8"/>
      <name val="Calibri"/>
    </font>
    <font>
      <sz val="12"/>
      <color indexed="8"/>
      <name val="Helvetica Neue"/>
    </font>
    <font>
      <sz val="14"/>
      <color indexed="8"/>
      <name val="Calibri"/>
    </font>
    <font>
      <b val="1"/>
      <sz val="11"/>
      <color indexed="8"/>
      <name val="Calibri"/>
    </font>
    <font>
      <b val="1"/>
      <i val="1"/>
      <sz val="11"/>
      <color indexed="11"/>
      <name val="Calibri"/>
    </font>
    <font>
      <sz val="11"/>
      <color indexed="8"/>
      <name val="Helvetica Neue"/>
    </font>
    <font>
      <b val="1"/>
      <sz val="18"/>
      <color indexed="12"/>
      <name val="Calibri"/>
    </font>
    <font>
      <vertAlign val="superscript"/>
      <sz val="11"/>
      <color indexed="8"/>
      <name val="Calibri"/>
    </font>
    <font>
      <b val="1"/>
      <i val="1"/>
      <sz val="11"/>
      <color indexed="8"/>
      <name val="Calibri"/>
    </font>
    <font>
      <i val="1"/>
      <sz val="11"/>
      <color indexed="8"/>
      <name val="Calibri"/>
    </font>
    <font>
      <u val="single"/>
      <sz val="11"/>
      <color indexed="8"/>
      <name val="Calibri"/>
    </font>
    <font>
      <b val="1"/>
      <vertAlign val="superscript"/>
      <sz val="11"/>
      <color indexed="8"/>
      <name val="Calibri"/>
    </font>
  </fonts>
  <fills count="6">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s>
  <borders count="38">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10"/>
      </bottom>
      <diagonal/>
    </border>
    <border>
      <left style="thin">
        <color indexed="8"/>
      </left>
      <right style="thin">
        <color indexed="8"/>
      </right>
      <top style="thin">
        <color indexed="8"/>
      </top>
      <bottom/>
      <diagonal/>
    </border>
    <border>
      <left style="thin">
        <color indexed="8"/>
      </left>
      <right style="thin">
        <color indexed="10"/>
      </right>
      <top style="thin">
        <color indexed="8"/>
      </top>
      <bottom style="thin">
        <color indexed="10"/>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10"/>
      </top>
      <bottom style="thin">
        <color indexed="10"/>
      </bottom>
      <diagonal/>
    </border>
    <border>
      <left style="thin">
        <color indexed="8"/>
      </left>
      <right style="thin">
        <color indexed="8"/>
      </right>
      <top/>
      <bottom/>
      <diagonal/>
    </border>
    <border>
      <left style="thin">
        <color indexed="8"/>
      </left>
      <right style="thin">
        <color indexed="10"/>
      </right>
      <top style="thin">
        <color indexed="10"/>
      </top>
      <bottom style="thin">
        <color indexed="10"/>
      </bottom>
      <diagonal/>
    </border>
    <border>
      <left style="thin">
        <color indexed="10"/>
      </left>
      <right style="thin">
        <color indexed="8"/>
      </right>
      <top style="thin">
        <color indexed="10"/>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style="thin">
        <color indexed="10"/>
      </top>
      <bottom style="thin">
        <color indexed="8"/>
      </bottom>
      <diagonal/>
    </border>
    <border>
      <left style="thin">
        <color indexed="10"/>
      </left>
      <right style="thin">
        <color indexed="10"/>
      </right>
      <top style="thin">
        <color indexed="8"/>
      </top>
      <bottom style="medium">
        <color indexed="8"/>
      </bottom>
      <diagonal/>
    </border>
    <border>
      <left style="thin">
        <color indexed="10"/>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10"/>
      </right>
      <top style="thin">
        <color indexed="8"/>
      </top>
      <bottom style="medium">
        <color indexed="8"/>
      </bottom>
      <diagonal/>
    </border>
    <border>
      <left style="thin">
        <color indexed="10"/>
      </left>
      <right style="thin">
        <color indexed="10"/>
      </right>
      <top style="medium">
        <color indexed="8"/>
      </top>
      <bottom style="thin">
        <color indexed="10"/>
      </bottom>
      <diagonal/>
    </border>
    <border>
      <left style="thin">
        <color indexed="10"/>
      </left>
      <right style="thin">
        <color indexed="8"/>
      </right>
      <top style="medium">
        <color indexed="8"/>
      </top>
      <bottom style="thin">
        <color indexed="10"/>
      </bottom>
      <diagonal/>
    </border>
    <border>
      <left style="thin">
        <color indexed="8"/>
      </left>
      <right style="thin">
        <color indexed="8"/>
      </right>
      <top style="medium">
        <color indexed="8"/>
      </top>
      <bottom/>
      <diagonal/>
    </border>
    <border>
      <left style="thin">
        <color indexed="8"/>
      </left>
      <right style="thin">
        <color indexed="10"/>
      </right>
      <top style="medium">
        <color indexed="8"/>
      </top>
      <bottom style="thin">
        <color indexed="10"/>
      </bottom>
      <diagonal/>
    </border>
    <border>
      <left style="thin">
        <color indexed="10"/>
      </left>
      <right style="thin">
        <color indexed="10"/>
      </right>
      <top style="thin">
        <color indexed="10"/>
      </top>
      <bottom/>
      <diagonal/>
    </border>
    <border>
      <left style="thin">
        <color indexed="10"/>
      </left>
      <right style="thin">
        <color indexed="8"/>
      </right>
      <top style="thin">
        <color indexed="10"/>
      </top>
      <bottom/>
      <diagonal/>
    </border>
    <border>
      <left style="thin">
        <color indexed="10"/>
      </left>
      <right/>
      <top style="thin">
        <color indexed="10"/>
      </top>
      <bottom style="thin">
        <color indexed="10"/>
      </bottom>
      <diagonal/>
    </border>
    <border>
      <left/>
      <right/>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style="thin">
        <color indexed="10"/>
      </left>
      <right style="thin">
        <color indexed="10"/>
      </right>
      <top/>
      <bottom style="thin">
        <color indexed="10"/>
      </bottom>
      <diagonal/>
    </border>
    <border>
      <left style="thin">
        <color indexed="10"/>
      </left>
      <right style="thin">
        <color indexed="8"/>
      </right>
      <top/>
      <bottom style="thin">
        <color indexed="10"/>
      </bottom>
      <diagonal/>
    </border>
    <border>
      <left style="thin">
        <color indexed="10"/>
      </left>
      <right style="thin">
        <color indexed="10"/>
      </right>
      <top/>
      <bottom style="thin">
        <color indexed="8"/>
      </bottom>
      <diagonal/>
    </border>
    <border>
      <left style="thin">
        <color indexed="10"/>
      </left>
      <right style="thin">
        <color indexed="8"/>
      </right>
      <top/>
      <bottom style="thin">
        <color indexed="8"/>
      </bottom>
      <diagonal/>
    </border>
    <border>
      <left/>
      <right/>
      <top style="medium">
        <color indexed="8"/>
      </top>
      <bottom/>
      <diagonal/>
    </border>
    <border>
      <left/>
      <right style="thin">
        <color indexed="10"/>
      </right>
      <top style="medium">
        <color indexed="8"/>
      </top>
      <bottom style="thin">
        <color indexed="10"/>
      </bottom>
      <diagonal/>
    </border>
  </borders>
  <cellStyleXfs count="1">
    <xf numFmtId="0" fontId="0" applyNumberFormat="0" applyFont="1" applyFill="0" applyBorder="0" applyAlignment="1" applyProtection="0">
      <alignment vertical="bottom"/>
    </xf>
  </cellStyleXfs>
  <cellXfs count="129">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49" fontId="3" fillId="2" borderId="1" applyNumberFormat="1" applyFont="1" applyFill="1" applyBorder="1" applyAlignment="1" applyProtection="0">
      <alignment vertical="bottom"/>
    </xf>
    <xf numFmtId="0" fontId="6" fillId="2" borderId="1" applyNumberFormat="0" applyFont="1" applyFill="1" applyBorder="1" applyAlignment="1" applyProtection="0">
      <alignment vertical="bottom"/>
    </xf>
    <xf numFmtId="0" fontId="0" fillId="2" borderId="1" applyNumberFormat="0" applyFont="1" applyFill="1" applyBorder="1" applyAlignment="1" applyProtection="0">
      <alignment vertical="bottom"/>
    </xf>
    <xf numFmtId="0" fontId="3" fillId="2" borderId="1" applyNumberFormat="0" applyFont="1" applyFill="1" applyBorder="1" applyAlignment="1" applyProtection="0">
      <alignment vertical="bottom"/>
    </xf>
    <xf numFmtId="0" fontId="3" fillId="2" borderId="2" applyNumberFormat="0" applyFont="1" applyFill="1" applyBorder="1" applyAlignment="1" applyProtection="0">
      <alignment horizontal="center" vertical="bottom"/>
    </xf>
    <xf numFmtId="0" fontId="0" fillId="2" borderId="2" applyNumberFormat="0" applyFont="1" applyFill="1" applyBorder="1" applyAlignment="1" applyProtection="0">
      <alignment vertical="bottom"/>
    </xf>
    <xf numFmtId="49" fontId="3" fillId="2" borderId="3" applyNumberFormat="1" applyFont="1" applyFill="1" applyBorder="1" applyAlignment="1" applyProtection="0">
      <alignment horizontal="center" vertical="top" wrapText="1"/>
    </xf>
    <xf numFmtId="49" fontId="3" fillId="3" borderId="4" applyNumberFormat="1" applyFont="1" applyFill="1" applyBorder="1" applyAlignment="1" applyProtection="0">
      <alignment horizontal="center" vertical="top" wrapText="1"/>
    </xf>
    <xf numFmtId="49" fontId="3" fillId="2" borderId="5" applyNumberFormat="1" applyFont="1" applyFill="1" applyBorder="1" applyAlignment="1" applyProtection="0">
      <alignment horizontal="center" vertical="top" wrapText="1"/>
    </xf>
    <xf numFmtId="49" fontId="3" fillId="2" borderId="6" applyNumberFormat="1" applyFont="1" applyFill="1" applyBorder="1" applyAlignment="1" applyProtection="0">
      <alignment horizontal="center" vertical="top" wrapText="1"/>
    </xf>
    <xf numFmtId="49" fontId="0" fillId="2" borderId="1" applyNumberFormat="1" applyFont="1" applyFill="1" applyBorder="1" applyAlignment="1" applyProtection="0">
      <alignment horizontal="left" vertical="bottom"/>
    </xf>
    <xf numFmtId="0" fontId="0" fillId="2" borderId="1" applyNumberFormat="0" applyFont="1" applyFill="1" applyBorder="1" applyAlignment="1" applyProtection="0">
      <alignment vertical="bottom" wrapText="1"/>
    </xf>
    <xf numFmtId="0" fontId="3" fillId="2" borderId="7" applyNumberFormat="0" applyFont="1" applyFill="1" applyBorder="1" applyAlignment="1" applyProtection="0">
      <alignment horizontal="center" vertical="top" wrapText="1"/>
    </xf>
    <xf numFmtId="0" fontId="3" fillId="3" borderId="8" applyNumberFormat="0" applyFont="1" applyFill="1" applyBorder="1" applyAlignment="1" applyProtection="0">
      <alignment horizontal="center" vertical="top" wrapText="1"/>
    </xf>
    <xf numFmtId="0" fontId="3" fillId="2" borderId="9" applyNumberFormat="0" applyFont="1" applyFill="1" applyBorder="1" applyAlignment="1" applyProtection="0">
      <alignment horizontal="center" vertical="top" wrapText="1"/>
    </xf>
    <xf numFmtId="0" fontId="3" fillId="2" borderId="10" applyNumberFormat="0" applyFont="1" applyFill="1" applyBorder="1" applyAlignment="1" applyProtection="0">
      <alignment horizontal="center" vertical="top" wrapText="1"/>
    </xf>
    <xf numFmtId="0" fontId="0" fillId="2" borderId="10" applyNumberFormat="0" applyFont="1" applyFill="1" applyBorder="1" applyAlignment="1" applyProtection="0">
      <alignment vertical="bottom"/>
    </xf>
    <xf numFmtId="0" fontId="0" fillId="2" borderId="11" applyNumberFormat="0" applyFont="1" applyFill="1" applyBorder="1" applyAlignment="1" applyProtection="0">
      <alignment vertical="bottom"/>
    </xf>
    <xf numFmtId="49" fontId="0" fillId="3" borderId="12" applyNumberFormat="1" applyFont="1" applyFill="1" applyBorder="1" applyAlignment="1" applyProtection="0">
      <alignment vertical="bottom"/>
    </xf>
    <xf numFmtId="0" fontId="0" fillId="2" borderId="13" applyNumberFormat="0" applyFont="1" applyFill="1" applyBorder="1" applyAlignment="1" applyProtection="0">
      <alignment vertical="bottom"/>
    </xf>
    <xf numFmtId="49" fontId="0" fillId="2" borderId="1" applyNumberFormat="1" applyFont="1" applyFill="1" applyBorder="1" applyAlignment="1" applyProtection="0">
      <alignment vertical="bottom"/>
    </xf>
    <xf numFmtId="59" fontId="0" fillId="2" borderId="11" applyNumberFormat="1" applyFont="1" applyFill="1" applyBorder="1" applyAlignment="1" applyProtection="0">
      <alignment horizontal="right" vertical="bottom"/>
    </xf>
    <xf numFmtId="59" fontId="0" fillId="3" borderId="12" applyNumberFormat="1" applyFont="1" applyFill="1" applyBorder="1" applyAlignment="1" applyProtection="0">
      <alignment horizontal="right" vertical="bottom"/>
    </xf>
    <xf numFmtId="59" fontId="0" fillId="2" borderId="13" applyNumberFormat="1" applyFont="1" applyFill="1" applyBorder="1" applyAlignment="1" applyProtection="0">
      <alignment horizontal="right" vertical="bottom"/>
    </xf>
    <xf numFmtId="59" fontId="0" fillId="2" borderId="1" applyNumberFormat="1" applyFont="1" applyFill="1" applyBorder="1" applyAlignment="1" applyProtection="0">
      <alignment horizontal="right" vertical="bottom"/>
    </xf>
    <xf numFmtId="59" fontId="0" fillId="2" borderId="1" applyNumberFormat="1" applyFont="1" applyFill="1" applyBorder="1" applyAlignment="1" applyProtection="0">
      <alignment vertical="bottom"/>
    </xf>
    <xf numFmtId="49" fontId="0" fillId="2" borderId="2" applyNumberFormat="1" applyFont="1" applyFill="1" applyBorder="1" applyAlignment="1" applyProtection="0">
      <alignment vertical="bottom"/>
    </xf>
    <xf numFmtId="59" fontId="0" fillId="2" borderId="14" applyNumberFormat="1" applyFont="1" applyFill="1" applyBorder="1" applyAlignment="1" applyProtection="0">
      <alignment horizontal="right" vertical="bottom"/>
    </xf>
    <xf numFmtId="59" fontId="0" fillId="3" borderId="15" applyNumberFormat="1" applyFont="1" applyFill="1" applyBorder="1" applyAlignment="1" applyProtection="0">
      <alignment horizontal="right" vertical="bottom"/>
    </xf>
    <xf numFmtId="59" fontId="0" fillId="2" borderId="16" applyNumberFormat="1" applyFont="1" applyFill="1" applyBorder="1" applyAlignment="1" applyProtection="0">
      <alignment horizontal="right" vertical="bottom"/>
    </xf>
    <xf numFmtId="59" fontId="0" fillId="2" borderId="2" applyNumberFormat="1" applyFont="1" applyFill="1" applyBorder="1" applyAlignment="1" applyProtection="0">
      <alignment horizontal="right" vertical="bottom"/>
    </xf>
    <xf numFmtId="59" fontId="0" fillId="2" borderId="2" applyNumberFormat="1" applyFont="1" applyFill="1" applyBorder="1" applyAlignment="1" applyProtection="0">
      <alignment vertical="bottom"/>
    </xf>
    <xf numFmtId="0" fontId="3" fillId="2" borderId="10" applyNumberFormat="0" applyFont="1" applyFill="1" applyBorder="1" applyAlignment="1" applyProtection="0">
      <alignment vertical="bottom"/>
    </xf>
    <xf numFmtId="59" fontId="3" fillId="2" borderId="7" applyNumberFormat="1" applyFont="1" applyFill="1" applyBorder="1" applyAlignment="1" applyProtection="0">
      <alignment horizontal="right" vertical="bottom"/>
    </xf>
    <xf numFmtId="59" fontId="3" fillId="3" borderId="8" applyNumberFormat="1" applyFont="1" applyFill="1" applyBorder="1" applyAlignment="1" applyProtection="0">
      <alignment horizontal="right" vertical="bottom"/>
    </xf>
    <xf numFmtId="59" fontId="3" fillId="2" borderId="9" applyNumberFormat="1" applyFont="1" applyFill="1" applyBorder="1" applyAlignment="1" applyProtection="0">
      <alignment horizontal="right" vertical="bottom"/>
    </xf>
    <xf numFmtId="59" fontId="3" fillId="2" borderId="10" applyNumberFormat="1" applyFont="1" applyFill="1" applyBorder="1" applyAlignment="1" applyProtection="0">
      <alignment horizontal="right" vertical="bottom"/>
    </xf>
    <xf numFmtId="59" fontId="0" fillId="2" borderId="10" applyNumberFormat="1" applyFont="1" applyFill="1" applyBorder="1" applyAlignment="1" applyProtection="0">
      <alignment vertical="bottom"/>
    </xf>
    <xf numFmtId="59" fontId="3" fillId="2" borderId="2" applyNumberFormat="1" applyFont="1" applyFill="1" applyBorder="1" applyAlignment="1" applyProtection="0">
      <alignment vertical="bottom"/>
    </xf>
    <xf numFmtId="49" fontId="3" fillId="2" borderId="17" applyNumberFormat="1" applyFont="1" applyFill="1" applyBorder="1" applyAlignment="1" applyProtection="0">
      <alignment vertical="bottom"/>
    </xf>
    <xf numFmtId="0" fontId="3" fillId="2" borderId="17" applyNumberFormat="0" applyFont="1" applyFill="1" applyBorder="1" applyAlignment="1" applyProtection="0">
      <alignment vertical="bottom"/>
    </xf>
    <xf numFmtId="59" fontId="3" fillId="2" borderId="18" applyNumberFormat="1" applyFont="1" applyFill="1" applyBorder="1" applyAlignment="1" applyProtection="0">
      <alignment horizontal="right" vertical="bottom"/>
    </xf>
    <xf numFmtId="59" fontId="3" fillId="3" borderId="19" applyNumberFormat="1" applyFont="1" applyFill="1" applyBorder="1" applyAlignment="1" applyProtection="0">
      <alignment horizontal="right" vertical="bottom"/>
    </xf>
    <xf numFmtId="59" fontId="3" fillId="2" borderId="20" applyNumberFormat="1" applyFont="1" applyFill="1" applyBorder="1" applyAlignment="1" applyProtection="0">
      <alignment horizontal="right" vertical="bottom"/>
    </xf>
    <xf numFmtId="59" fontId="3" fillId="2" borderId="17" applyNumberFormat="1" applyFont="1" applyFill="1" applyBorder="1" applyAlignment="1" applyProtection="0">
      <alignment horizontal="right" vertical="bottom"/>
    </xf>
    <xf numFmtId="0" fontId="0" fillId="2" borderId="21" applyNumberFormat="0" applyFont="1" applyFill="1" applyBorder="1" applyAlignment="1" applyProtection="0">
      <alignment vertical="bottom"/>
    </xf>
    <xf numFmtId="59" fontId="3" fillId="2" borderId="22" applyNumberFormat="1" applyFont="1" applyFill="1" applyBorder="1" applyAlignment="1" applyProtection="0">
      <alignment horizontal="right" vertical="bottom"/>
    </xf>
    <xf numFmtId="59" fontId="3" fillId="3" borderId="23" applyNumberFormat="1" applyFont="1" applyFill="1" applyBorder="1" applyAlignment="1" applyProtection="0">
      <alignment horizontal="right" vertical="bottom"/>
    </xf>
    <xf numFmtId="59" fontId="3" fillId="2" borderId="24" applyNumberFormat="1" applyFont="1" applyFill="1" applyBorder="1" applyAlignment="1" applyProtection="0">
      <alignment horizontal="right" vertical="bottom"/>
    </xf>
    <xf numFmtId="59" fontId="3" fillId="2" borderId="21" applyNumberFormat="1" applyFont="1" applyFill="1" applyBorder="1" applyAlignment="1" applyProtection="0">
      <alignment horizontal="right" vertical="bottom"/>
    </xf>
    <xf numFmtId="0" fontId="0" fillId="2" borderId="25" applyNumberFormat="0" applyFont="1" applyFill="1" applyBorder="1" applyAlignment="1" applyProtection="0">
      <alignment vertical="bottom"/>
    </xf>
    <xf numFmtId="59" fontId="3" fillId="2" borderId="26" applyNumberFormat="1" applyFont="1" applyFill="1" applyBorder="1" applyAlignment="1" applyProtection="0">
      <alignment horizontal="right" vertical="bottom"/>
    </xf>
    <xf numFmtId="59" fontId="3" fillId="3" borderId="12" applyNumberFormat="1" applyFont="1" applyFill="1" applyBorder="1" applyAlignment="1" applyProtection="0">
      <alignment horizontal="right" vertical="bottom"/>
    </xf>
    <xf numFmtId="59" fontId="3" fillId="2" borderId="13" applyNumberFormat="1" applyFont="1" applyFill="1" applyBorder="1" applyAlignment="1" applyProtection="0">
      <alignment horizontal="right" vertical="bottom"/>
    </xf>
    <xf numFmtId="59" fontId="3" fillId="2" borderId="1" applyNumberFormat="1" applyFont="1" applyFill="1" applyBorder="1" applyAlignment="1" applyProtection="0">
      <alignment horizontal="right" vertical="bottom"/>
    </xf>
    <xf numFmtId="0" fontId="3" fillId="2" borderId="27" applyNumberFormat="0" applyFont="1" applyFill="1" applyBorder="1" applyAlignment="1" applyProtection="0">
      <alignment vertical="bottom"/>
    </xf>
    <xf numFmtId="49" fontId="8" fillId="4" borderId="28" applyNumberFormat="1" applyFont="1" applyFill="1" applyBorder="1" applyAlignment="1" applyProtection="0">
      <alignment vertical="bottom"/>
    </xf>
    <xf numFmtId="0" fontId="0" fillId="4" borderId="28" applyNumberFormat="0" applyFont="1" applyFill="1" applyBorder="1" applyAlignment="1" applyProtection="0">
      <alignment vertical="bottom"/>
    </xf>
    <xf numFmtId="59" fontId="0" fillId="4" borderId="29" applyNumberFormat="1" applyFont="1" applyFill="1" applyBorder="1" applyAlignment="1" applyProtection="0">
      <alignment horizontal="right" vertical="bottom"/>
    </xf>
    <xf numFmtId="49" fontId="0" fillId="4" borderId="28" applyNumberFormat="1" applyFont="1" applyFill="1" applyBorder="1" applyAlignment="1" applyProtection="0">
      <alignment vertical="bottom"/>
    </xf>
    <xf numFmtId="0" fontId="0" fillId="2" borderId="27" applyNumberFormat="0" applyFont="1" applyFill="1" applyBorder="1" applyAlignment="1" applyProtection="0">
      <alignment vertical="bottom"/>
    </xf>
    <xf numFmtId="0" fontId="8" fillId="4" borderId="28" applyNumberFormat="0" applyFont="1" applyFill="1" applyBorder="1" applyAlignment="1" applyProtection="0">
      <alignment vertical="bottom"/>
    </xf>
    <xf numFmtId="59" fontId="0" fillId="4" borderId="30" applyNumberFormat="1" applyFont="1" applyFill="1" applyBorder="1" applyAlignment="1" applyProtection="0">
      <alignment horizontal="right" vertical="bottom"/>
    </xf>
    <xf numFmtId="49" fontId="3" fillId="4" borderId="28" applyNumberFormat="1" applyFont="1" applyFill="1" applyBorder="1" applyAlignment="1" applyProtection="0">
      <alignment vertical="bottom"/>
    </xf>
    <xf numFmtId="59" fontId="0" fillId="4" borderId="31" applyNumberFormat="1" applyFont="1" applyFill="1" applyBorder="1" applyAlignment="1" applyProtection="0">
      <alignment horizontal="right" vertical="bottom"/>
    </xf>
    <xf numFmtId="0" fontId="3" fillId="2" borderId="32" applyNumberFormat="0" applyFont="1" applyFill="1" applyBorder="1" applyAlignment="1" applyProtection="0">
      <alignment vertical="bottom"/>
    </xf>
    <xf numFmtId="0" fontId="0" fillId="2" borderId="32" applyNumberFormat="0" applyFont="1" applyFill="1" applyBorder="1" applyAlignment="1" applyProtection="0">
      <alignment vertical="bottom"/>
    </xf>
    <xf numFmtId="59" fontId="0" fillId="2" borderId="33" applyNumberFormat="1" applyFont="1" applyFill="1" applyBorder="1" applyAlignment="1" applyProtection="0">
      <alignment horizontal="right" vertical="bottom"/>
    </xf>
    <xf numFmtId="59" fontId="3" fillId="2" borderId="11" applyNumberFormat="1" applyFont="1" applyFill="1" applyBorder="1" applyAlignment="1" applyProtection="0">
      <alignment horizontal="right" vertical="bottom"/>
    </xf>
    <xf numFmtId="49" fontId="8" fillId="2" borderId="25" applyNumberFormat="1" applyFont="1" applyFill="1" applyBorder="1" applyAlignment="1" applyProtection="0">
      <alignment vertical="bottom"/>
    </xf>
    <xf numFmtId="49" fontId="0" fillId="5" borderId="28" applyNumberFormat="1" applyFont="1" applyFill="1" applyBorder="1" applyAlignment="1" applyProtection="0">
      <alignment vertical="bottom"/>
    </xf>
    <xf numFmtId="0" fontId="0" fillId="5" borderId="28" applyNumberFormat="0" applyFont="1" applyFill="1" applyBorder="1" applyAlignment="1" applyProtection="0">
      <alignment vertical="bottom"/>
    </xf>
    <xf numFmtId="59" fontId="0" fillId="5" borderId="29" applyNumberFormat="1" applyFont="1" applyFill="1" applyBorder="1" applyAlignment="1" applyProtection="0">
      <alignment horizontal="right" vertical="bottom"/>
    </xf>
    <xf numFmtId="59" fontId="0" fillId="5" borderId="30" applyNumberFormat="1" applyFont="1" applyFill="1" applyBorder="1" applyAlignment="1" applyProtection="0">
      <alignment horizontal="right" vertical="bottom"/>
    </xf>
    <xf numFmtId="49" fontId="3" fillId="5" borderId="28" applyNumberFormat="1" applyFont="1" applyFill="1" applyBorder="1" applyAlignment="1" applyProtection="0">
      <alignment vertical="bottom"/>
    </xf>
    <xf numFmtId="59" fontId="3" fillId="5" borderId="31" applyNumberFormat="1" applyFont="1" applyFill="1" applyBorder="1" applyAlignment="1" applyProtection="0">
      <alignment horizontal="right" vertical="bottom"/>
    </xf>
    <xf numFmtId="0" fontId="8" fillId="5" borderId="28" applyNumberFormat="0" applyFont="1" applyFill="1" applyBorder="1" applyAlignment="1" applyProtection="0">
      <alignment vertical="bottom"/>
    </xf>
    <xf numFmtId="59" fontId="3" fillId="5" borderId="29" applyNumberFormat="1" applyFont="1" applyFill="1" applyBorder="1" applyAlignment="1" applyProtection="0">
      <alignment horizontal="right" vertical="bottom"/>
    </xf>
    <xf numFmtId="59" fontId="3" fillId="5" borderId="30" applyNumberFormat="1" applyFont="1" applyFill="1" applyBorder="1" applyAlignment="1" applyProtection="0">
      <alignment horizontal="right" vertical="bottom"/>
    </xf>
    <xf numFmtId="0" fontId="3" fillId="2" borderId="34" applyNumberFormat="0" applyFont="1" applyFill="1" applyBorder="1" applyAlignment="1" applyProtection="0">
      <alignment vertical="bottom"/>
    </xf>
    <xf numFmtId="0" fontId="0" fillId="2" borderId="34" applyNumberFormat="0" applyFont="1" applyFill="1" applyBorder="1" applyAlignment="1" applyProtection="0">
      <alignment vertical="bottom"/>
    </xf>
    <xf numFmtId="59" fontId="3" fillId="2" borderId="35" applyNumberFormat="1" applyFont="1" applyFill="1" applyBorder="1" applyAlignment="1" applyProtection="0">
      <alignment horizontal="right" vertical="bottom"/>
    </xf>
    <xf numFmtId="59" fontId="3" fillId="3" borderId="15" applyNumberFormat="1" applyFont="1" applyFill="1" applyBorder="1" applyAlignment="1" applyProtection="0">
      <alignment horizontal="right" vertical="bottom"/>
    </xf>
    <xf numFmtId="59" fontId="3" fillId="2" borderId="16" applyNumberFormat="1" applyFont="1" applyFill="1" applyBorder="1" applyAlignment="1" applyProtection="0">
      <alignment horizontal="right" vertical="bottom"/>
    </xf>
    <xf numFmtId="59" fontId="3" fillId="2" borderId="2" applyNumberFormat="1" applyFont="1" applyFill="1" applyBorder="1" applyAlignment="1" applyProtection="0">
      <alignment horizontal="right" vertical="bottom"/>
    </xf>
    <xf numFmtId="49" fontId="3" fillId="2" borderId="6" applyNumberFormat="1" applyFont="1" applyFill="1" applyBorder="1" applyAlignment="1" applyProtection="0">
      <alignment vertical="bottom"/>
    </xf>
    <xf numFmtId="0" fontId="0" fillId="2" borderId="6" applyNumberFormat="0" applyFont="1" applyFill="1" applyBorder="1" applyAlignment="1" applyProtection="0">
      <alignment vertical="bottom"/>
    </xf>
    <xf numFmtId="59" fontId="3" fillId="2" borderId="3" applyNumberFormat="1" applyFont="1" applyFill="1" applyBorder="1" applyAlignment="1" applyProtection="0">
      <alignment horizontal="right" vertical="bottom"/>
    </xf>
    <xf numFmtId="59" fontId="3" fillId="3" borderId="4" applyNumberFormat="1" applyFont="1" applyFill="1" applyBorder="1" applyAlignment="1" applyProtection="0">
      <alignment horizontal="right" vertical="bottom"/>
    </xf>
    <xf numFmtId="59" fontId="3" fillId="2" borderId="5" applyNumberFormat="1" applyFont="1" applyFill="1" applyBorder="1" applyAlignment="1" applyProtection="0">
      <alignment horizontal="right" vertical="bottom"/>
    </xf>
    <xf numFmtId="59" fontId="3" fillId="2" borderId="6" applyNumberFormat="1" applyFont="1" applyFill="1" applyBorder="1" applyAlignment="1" applyProtection="0">
      <alignment horizontal="right" vertical="bottom"/>
    </xf>
    <xf numFmtId="59" fontId="3" fillId="2" borderId="1" applyNumberFormat="1" applyFont="1" applyFill="1" applyBorder="1" applyAlignment="1" applyProtection="0">
      <alignment vertical="bottom"/>
    </xf>
    <xf numFmtId="0" fontId="3" fillId="2" borderId="2" applyNumberFormat="0" applyFont="1" applyFill="1" applyBorder="1" applyAlignment="1" applyProtection="0">
      <alignment vertical="bottom"/>
    </xf>
    <xf numFmtId="59" fontId="3" fillId="2" borderId="14" applyNumberFormat="1" applyFont="1" applyFill="1" applyBorder="1" applyAlignment="1" applyProtection="0">
      <alignment horizontal="right" vertical="bottom"/>
    </xf>
    <xf numFmtId="0" fontId="3" fillId="2" borderId="21" applyNumberFormat="0" applyFont="1" applyFill="1" applyBorder="1" applyAlignment="1" applyProtection="0">
      <alignment vertical="bottom"/>
    </xf>
    <xf numFmtId="60" fontId="3" fillId="2" borderId="22" applyNumberFormat="1" applyFont="1" applyFill="1" applyBorder="1" applyAlignment="1" applyProtection="0">
      <alignment horizontal="right" vertical="bottom"/>
    </xf>
    <xf numFmtId="60" fontId="3" fillId="3" borderId="23" applyNumberFormat="1" applyFont="1" applyFill="1" applyBorder="1" applyAlignment="1" applyProtection="0">
      <alignment horizontal="right" vertical="bottom"/>
    </xf>
    <xf numFmtId="60" fontId="3" fillId="2" borderId="24" applyNumberFormat="1" applyFont="1" applyFill="1" applyBorder="1" applyAlignment="1" applyProtection="0">
      <alignment horizontal="right" vertical="bottom"/>
    </xf>
    <xf numFmtId="60" fontId="3" fillId="2" borderId="21" applyNumberFormat="1" applyFont="1" applyFill="1" applyBorder="1" applyAlignment="1" applyProtection="0">
      <alignment horizontal="right" vertical="bottom"/>
    </xf>
    <xf numFmtId="60" fontId="3" fillId="2" borderId="1" applyNumberFormat="1" applyFont="1" applyFill="1" applyBorder="1" applyAlignment="1" applyProtection="0">
      <alignment vertical="bottom"/>
    </xf>
    <xf numFmtId="60" fontId="3" fillId="2" borderId="14" applyNumberFormat="1" applyFont="1" applyFill="1" applyBorder="1" applyAlignment="1" applyProtection="0">
      <alignment horizontal="right" vertical="bottom"/>
    </xf>
    <xf numFmtId="60" fontId="3" fillId="3" borderId="15" applyNumberFormat="1" applyFont="1" applyFill="1" applyBorder="1" applyAlignment="1" applyProtection="0">
      <alignment horizontal="right" vertical="bottom"/>
    </xf>
    <xf numFmtId="60" fontId="3" fillId="2" borderId="16" applyNumberFormat="1" applyFont="1" applyFill="1" applyBorder="1" applyAlignment="1" applyProtection="0">
      <alignment horizontal="right" vertical="bottom"/>
    </xf>
    <xf numFmtId="60" fontId="3" fillId="2" borderId="2" applyNumberFormat="1" applyFont="1" applyFill="1" applyBorder="1" applyAlignment="1" applyProtection="0">
      <alignment horizontal="right" vertical="bottom"/>
    </xf>
    <xf numFmtId="49" fontId="3" fillId="2" borderId="2" applyNumberFormat="1" applyFont="1" applyFill="1" applyBorder="1" applyAlignment="1" applyProtection="0">
      <alignment vertical="bottom"/>
    </xf>
    <xf numFmtId="49" fontId="0" fillId="2" borderId="36" applyNumberFormat="1" applyFont="1" applyFill="1" applyBorder="1" applyAlignment="1" applyProtection="0">
      <alignment vertical="bottom"/>
    </xf>
    <xf numFmtId="0" fontId="0" fillId="2" borderId="37" applyNumberFormat="0" applyFont="1" applyFill="1" applyBorder="1" applyAlignment="1" applyProtection="0">
      <alignment vertical="bottom"/>
    </xf>
    <xf numFmtId="59" fontId="0" fillId="2" borderId="21" applyNumberFormat="1" applyFont="1" applyFill="1" applyBorder="1" applyAlignment="1" applyProtection="0">
      <alignment horizontal="right" vertical="bottom"/>
    </xf>
    <xf numFmtId="49" fontId="8" fillId="2" borderId="1" applyNumberFormat="1" applyFont="1" applyFill="1" applyBorder="1" applyAlignment="1" applyProtection="0">
      <alignment vertical="bottom"/>
    </xf>
    <xf numFmtId="61" fontId="3" fillId="2" borderId="1" applyNumberFormat="1" applyFont="1" applyFill="1" applyBorder="1" applyAlignment="1" applyProtection="0">
      <alignment horizontal="right" vertical="bottom"/>
    </xf>
    <xf numFmtId="62" fontId="9" fillId="2" borderId="1" applyNumberFormat="1" applyFont="1" applyFill="1" applyBorder="1" applyAlignment="1" applyProtection="0">
      <alignment horizontal="right" vertical="bottom"/>
    </xf>
    <xf numFmtId="49" fontId="9" fillId="2" borderId="1" applyNumberFormat="1" applyFont="1" applyFill="1" applyBorder="1" applyAlignment="1" applyProtection="0">
      <alignment vertical="bottom"/>
    </xf>
    <xf numFmtId="61" fontId="0" fillId="2" borderId="1" applyNumberFormat="1" applyFont="1" applyFill="1" applyBorder="1" applyAlignment="1" applyProtection="0">
      <alignment horizontal="right" vertical="bottom"/>
    </xf>
    <xf numFmtId="62" fontId="9" fillId="2" borderId="1" applyNumberFormat="1" applyFont="1" applyFill="1" applyBorder="1" applyAlignment="1" applyProtection="0">
      <alignment horizontal="left" vertical="bottom"/>
    </xf>
    <xf numFmtId="61" fontId="10" fillId="2" borderId="1" applyNumberFormat="1" applyFont="1" applyFill="1" applyBorder="1" applyAlignment="1" applyProtection="0">
      <alignment horizontal="right" vertical="bottom"/>
    </xf>
    <xf numFmtId="0" fontId="9" fillId="2" borderId="1" applyNumberFormat="0" applyFont="1" applyFill="1" applyBorder="1" applyAlignment="1" applyProtection="0">
      <alignment vertical="bottom"/>
    </xf>
    <xf numFmtId="0" fontId="9" fillId="2" borderId="2" applyNumberFormat="0" applyFont="1" applyFill="1" applyBorder="1" applyAlignment="1" applyProtection="0">
      <alignment vertical="bottom"/>
    </xf>
    <xf numFmtId="61" fontId="0" fillId="2" borderId="2" applyNumberFormat="1" applyFont="1" applyFill="1" applyBorder="1" applyAlignment="1" applyProtection="0">
      <alignment horizontal="right" vertical="bottom"/>
    </xf>
    <xf numFmtId="61" fontId="3" fillId="2" borderId="17" applyNumberFormat="1" applyFont="1" applyFill="1" applyBorder="1" applyAlignment="1" applyProtection="0">
      <alignment horizontal="right" vertical="bottom"/>
    </xf>
    <xf numFmtId="0" fontId="8" fillId="2" borderId="21" applyNumberFormat="0" applyFont="1" applyFill="1" applyBorder="1" applyAlignment="1" applyProtection="0">
      <alignment vertical="bottom"/>
    </xf>
    <xf numFmtId="62" fontId="3" fillId="2" borderId="21" applyNumberFormat="1" applyFont="1" applyFill="1" applyBorder="1" applyAlignment="1" applyProtection="0">
      <alignment horizontal="right" vertical="bottom"/>
    </xf>
    <xf numFmtId="0" fontId="8" fillId="2" borderId="1" applyNumberFormat="0" applyFont="1" applyFill="1" applyBorder="1" applyAlignment="1" applyProtection="0">
      <alignment vertical="bottom"/>
    </xf>
    <xf numFmtId="62" fontId="3" fillId="2" borderId="1" applyNumberFormat="1" applyFont="1" applyFill="1" applyBorder="1" applyAlignment="1" applyProtection="0">
      <alignment horizontal="right" vertical="bottom"/>
    </xf>
    <xf numFmtId="0" fontId="0" fillId="2" borderId="1" applyNumberFormat="1" applyFont="1" applyFill="1" applyBorder="1" applyAlignment="1" applyProtection="0">
      <alignment vertical="top"/>
    </xf>
    <xf numFmtId="49" fontId="0" fillId="2" borderId="1" applyNumberFormat="1" applyFont="1" applyFill="1" applyBorder="1" applyAlignment="1" applyProtection="0">
      <alignment vertical="top"/>
    </xf>
    <xf numFmtId="49" fontId="0" fillId="2" borderId="1" applyNumberFormat="1" applyFont="1" applyFill="1" applyBorder="1" applyAlignment="1" applyProtection="0">
      <alignment horizontal="left" vertical="top" wrapText="1"/>
    </xf>
    <xf numFmtId="0" fontId="0" fillId="2" borderId="1" applyNumberFormat="0" applyFont="1" applyFill="1" applyBorder="1" applyAlignment="1" applyProtection="0">
      <alignment horizontal="left" vertical="top" wrapText="1"/>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ff0000"/>
      <rgbColor rgb="ff1f497d"/>
      <rgbColor rgb="ffd6d4ca"/>
      <rgbColor rgb="ffd6e3bc"/>
      <rgbColor rgb="fff2dbdb"/>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file>

<file path=xl/theme/theme1.xml><?xml version="1.0" encoding="utf-8"?>
<a:theme xmlns:a="http://schemas.openxmlformats.org/drawingml/2006/main" xmlns:r="http://schemas.openxmlformats.org/officeDocument/2006/relationships"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3000" dir="5400000">
              <a:srgbClr val="000000">
                <a:alpha val="35000"/>
              </a:srgbClr>
            </a:outerShdw>
          </a:effectLst>
        </a:effectStyle>
        <a:effectStyle>
          <a:effectLst>
            <a:outerShdw sx="100000" sy="100000" kx="0" ky="0" algn="b" rotWithShape="0" blurRad="38100" dist="20000" dir="540000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sx="100000" sy="100000" kx="0" ky="0" algn="b" rotWithShape="0" blurRad="38100" dist="23000" dir="5400000">
            <a:srgbClr val="000000">
              <a:alpha val="35000"/>
            </a:srgbClr>
          </a:outerShdw>
        </a:effectLst>
        <a:sp3d/>
      </a:spPr>
      <a:bodyPr rot="0" spcFirstLastPara="1" vertOverflow="overflow" horzOverflow="overflow" vert="horz" wrap="square" lIns="45719" tIns="45719" rIns="45719" bIns="45719"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outerShdw sx="100000" sy="100000" kx="0" ky="0" algn="b" rotWithShape="0" blurRad="38100" dist="20000" dir="5400000">
            <a:srgbClr val="000000">
              <a:alpha val="38000"/>
            </a:srgbClr>
          </a:outerShdw>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sheetPr>
    <pageSetUpPr fitToPage="1"/>
  </sheetPr>
  <dimension ref="A1:P87"/>
  <sheetViews>
    <sheetView workbookViewId="0" showGridLines="0" defaultGridColor="1"/>
  </sheetViews>
  <sheetFormatPr defaultColWidth="9.16667" defaultRowHeight="15" customHeight="1" outlineLevelRow="0" outlineLevelCol="0"/>
  <cols>
    <col min="1" max="1" width="3" style="1" customWidth="1"/>
    <col min="2" max="2" width="23.1719" style="1" customWidth="1"/>
    <col min="3" max="3" width="64.5" style="1" customWidth="1"/>
    <col min="4" max="4" width="12" style="1" customWidth="1"/>
    <col min="5" max="5" width="12.5" style="1" customWidth="1"/>
    <col min="6" max="6" width="10.5" style="1" customWidth="1"/>
    <col min="7" max="8" width="12" style="1" customWidth="1"/>
    <col min="9" max="9" width="12.5" style="1" customWidth="1"/>
    <col min="10" max="10" width="12.1719" style="1" customWidth="1"/>
    <col min="11" max="12" width="12.5" style="1" customWidth="1"/>
    <col min="13" max="14" width="13.5" style="1" customWidth="1"/>
    <col min="15" max="15" width="2.5" style="1" customWidth="1"/>
    <col min="16" max="16" width="14.5" style="1" customWidth="1"/>
    <col min="17" max="16384" width="9.17188" style="1" customWidth="1"/>
  </cols>
  <sheetData>
    <row r="1" ht="24.6" customHeight="1">
      <c r="A1" t="s" s="2">
        <v>0</v>
      </c>
      <c r="B1" s="3"/>
      <c r="C1" s="3"/>
      <c r="D1" s="3"/>
      <c r="E1" s="3"/>
      <c r="F1" s="3"/>
      <c r="G1" s="3"/>
      <c r="H1" s="3"/>
      <c r="I1" s="3"/>
      <c r="J1" s="3"/>
      <c r="K1" s="3"/>
      <c r="L1" s="4"/>
      <c r="M1" s="4"/>
      <c r="N1" s="4"/>
      <c r="O1" s="4"/>
      <c r="P1" s="4"/>
    </row>
    <row r="2" ht="13.55" customHeight="1">
      <c r="A2" s="5"/>
      <c r="B2" s="4"/>
      <c r="C2" s="4"/>
      <c r="D2" s="4"/>
      <c r="E2" s="4"/>
      <c r="F2" s="4"/>
      <c r="G2" s="4"/>
      <c r="H2" s="4"/>
      <c r="I2" s="4"/>
      <c r="J2" s="4"/>
      <c r="K2" s="4"/>
      <c r="L2" s="4"/>
      <c r="M2" s="4"/>
      <c r="N2" s="4"/>
      <c r="O2" s="4"/>
      <c r="P2" s="4"/>
    </row>
    <row r="3" ht="13.55" customHeight="1">
      <c r="A3" s="4"/>
      <c r="B3" s="4"/>
      <c r="C3" s="4"/>
      <c r="D3" s="6"/>
      <c r="E3" s="6"/>
      <c r="F3" s="6"/>
      <c r="G3" s="6"/>
      <c r="H3" s="6"/>
      <c r="I3" s="7"/>
      <c r="J3" s="7"/>
      <c r="K3" s="7"/>
      <c r="L3" s="7"/>
      <c r="M3" s="7"/>
      <c r="N3" s="7"/>
      <c r="O3" s="4"/>
      <c r="P3" s="7"/>
    </row>
    <row r="4" ht="13.55" customHeight="1">
      <c r="A4" t="s" s="2">
        <v>1</v>
      </c>
      <c r="B4" s="4"/>
      <c r="C4" s="4"/>
      <c r="D4" t="s" s="8">
        <v>2</v>
      </c>
      <c r="E4" t="s" s="9">
        <v>3</v>
      </c>
      <c r="F4" t="s" s="10">
        <v>4</v>
      </c>
      <c r="G4" t="s" s="11">
        <v>5</v>
      </c>
      <c r="H4" t="s" s="11">
        <v>6</v>
      </c>
      <c r="I4" t="s" s="11">
        <v>7</v>
      </c>
      <c r="J4" t="s" s="11">
        <v>8</v>
      </c>
      <c r="K4" t="s" s="11">
        <v>9</v>
      </c>
      <c r="L4" t="s" s="11">
        <v>10</v>
      </c>
      <c r="M4" t="s" s="11">
        <v>11</v>
      </c>
      <c r="N4" t="s" s="11">
        <v>12</v>
      </c>
      <c r="O4" s="4"/>
      <c r="P4" t="s" s="11">
        <v>13</v>
      </c>
    </row>
    <row r="5" ht="13.55" customHeight="1">
      <c r="A5" t="s" s="12">
        <v>14</v>
      </c>
      <c r="B5" s="13"/>
      <c r="C5" s="4"/>
      <c r="D5" s="14"/>
      <c r="E5" s="15"/>
      <c r="F5" s="16"/>
      <c r="G5" s="17"/>
      <c r="H5" s="17"/>
      <c r="I5" s="18"/>
      <c r="J5" s="18"/>
      <c r="K5" s="18"/>
      <c r="L5" s="18"/>
      <c r="M5" s="18"/>
      <c r="N5" s="18"/>
      <c r="O5" s="4"/>
      <c r="P5" s="18"/>
    </row>
    <row r="6" ht="13.55" customHeight="1">
      <c r="A6" t="s" s="2">
        <v>15</v>
      </c>
      <c r="B6" s="4"/>
      <c r="C6" s="4"/>
      <c r="D6" s="19"/>
      <c r="E6" t="s" s="20">
        <v>16</v>
      </c>
      <c r="F6" s="21"/>
      <c r="G6" s="4"/>
      <c r="H6" s="4"/>
      <c r="I6" s="4"/>
      <c r="J6" s="4"/>
      <c r="K6" s="4"/>
      <c r="L6" s="4"/>
      <c r="M6" s="4"/>
      <c r="N6" s="4"/>
      <c r="O6" s="4"/>
      <c r="P6" s="4"/>
    </row>
    <row r="7" ht="17.25" customHeight="1">
      <c r="A7" s="4"/>
      <c r="B7" s="4"/>
      <c r="C7" t="s" s="22">
        <v>17</v>
      </c>
      <c r="D7" s="23">
        <v>4000</v>
      </c>
      <c r="E7" s="24">
        <v>4000</v>
      </c>
      <c r="F7" s="25">
        <v>4000</v>
      </c>
      <c r="G7" s="26">
        <v>4000</v>
      </c>
      <c r="H7" s="26">
        <v>4000</v>
      </c>
      <c r="I7" s="26">
        <v>4000</v>
      </c>
      <c r="J7" s="26">
        <v>4000</v>
      </c>
      <c r="K7" s="26">
        <v>4000</v>
      </c>
      <c r="L7" s="26">
        <v>4000</v>
      </c>
      <c r="M7" s="26">
        <v>4000</v>
      </c>
      <c r="N7" s="26">
        <v>4000</v>
      </c>
      <c r="O7" s="27"/>
      <c r="P7" s="26">
        <f>SUM(E7:O7)</f>
        <v>40000</v>
      </c>
    </row>
    <row r="8" ht="17.25" customHeight="1">
      <c r="A8" s="4"/>
      <c r="B8" s="4"/>
      <c r="C8" t="s" s="28">
        <v>18</v>
      </c>
      <c r="D8" s="29">
        <v>1000</v>
      </c>
      <c r="E8" s="30">
        <v>1000</v>
      </c>
      <c r="F8" s="31">
        <v>850</v>
      </c>
      <c r="G8" s="32">
        <v>850</v>
      </c>
      <c r="H8" s="32">
        <v>850</v>
      </c>
      <c r="I8" s="32">
        <v>850</v>
      </c>
      <c r="J8" s="32">
        <v>850</v>
      </c>
      <c r="K8" s="32">
        <v>850</v>
      </c>
      <c r="L8" s="32">
        <v>850</v>
      </c>
      <c r="M8" s="32">
        <v>850</v>
      </c>
      <c r="N8" s="32">
        <v>850</v>
      </c>
      <c r="O8" s="33"/>
      <c r="P8" s="32">
        <f>SUM(E8:O8)</f>
        <v>8650</v>
      </c>
    </row>
    <row r="9" ht="13.55" customHeight="1">
      <c r="A9" s="4"/>
      <c r="B9" t="s" s="2">
        <v>19</v>
      </c>
      <c r="C9" s="34"/>
      <c r="D9" s="35">
        <f>SUM(D7:D8)</f>
        <v>5000</v>
      </c>
      <c r="E9" s="36">
        <f>SUM(E7:E8)</f>
        <v>5000</v>
      </c>
      <c r="F9" s="37">
        <f>SUM(F7:F8)</f>
        <v>4850</v>
      </c>
      <c r="G9" s="38">
        <f>SUM(G7:G8)</f>
        <v>4850</v>
      </c>
      <c r="H9" s="38">
        <f>SUM(H7:H8)</f>
        <v>4850</v>
      </c>
      <c r="I9" s="38">
        <f>SUM(I7:I8)</f>
        <v>4850</v>
      </c>
      <c r="J9" s="38">
        <f>SUM(J7:J8)</f>
        <v>4850</v>
      </c>
      <c r="K9" s="38">
        <f>SUM(K7:K8)</f>
        <v>4850</v>
      </c>
      <c r="L9" s="38">
        <f>SUM(L7:L8)</f>
        <v>4850</v>
      </c>
      <c r="M9" s="38">
        <f>SUM(M7:M8)</f>
        <v>4850</v>
      </c>
      <c r="N9" s="38">
        <f>SUM(N7:N8)</f>
        <v>4850</v>
      </c>
      <c r="O9" s="39"/>
      <c r="P9" s="38">
        <f>SUM(P7:P8)</f>
        <v>48650</v>
      </c>
    </row>
    <row r="10" ht="13.55" customHeight="1">
      <c r="A10" s="4"/>
      <c r="B10" s="4"/>
      <c r="C10" s="4"/>
      <c r="D10" s="23"/>
      <c r="E10" s="24"/>
      <c r="F10" s="25"/>
      <c r="G10" s="26"/>
      <c r="H10" s="26"/>
      <c r="I10" s="26"/>
      <c r="J10" s="26"/>
      <c r="K10" s="26"/>
      <c r="L10" s="26"/>
      <c r="M10" s="26"/>
      <c r="N10" s="26">
        <v>0</v>
      </c>
      <c r="O10" s="27"/>
      <c r="P10" s="26"/>
    </row>
    <row r="11" ht="13.55" customHeight="1">
      <c r="A11" t="s" s="2">
        <v>20</v>
      </c>
      <c r="B11" s="4"/>
      <c r="C11" s="4"/>
      <c r="D11" s="23"/>
      <c r="E11" s="24"/>
      <c r="F11" s="25"/>
      <c r="G11" s="26"/>
      <c r="H11" s="26"/>
      <c r="I11" s="26"/>
      <c r="J11" s="26"/>
      <c r="K11" s="26"/>
      <c r="L11" s="26"/>
      <c r="M11" s="26"/>
      <c r="N11" s="26"/>
      <c r="O11" s="27"/>
      <c r="P11" s="26"/>
    </row>
    <row r="12" ht="17.25" customHeight="1">
      <c r="A12" s="4"/>
      <c r="B12" s="4"/>
      <c r="C12" t="s" s="22">
        <v>21</v>
      </c>
      <c r="D12" s="23">
        <v>2800</v>
      </c>
      <c r="E12" s="24">
        <v>3100</v>
      </c>
      <c r="F12" s="25">
        <v>3200</v>
      </c>
      <c r="G12" s="26">
        <v>3200</v>
      </c>
      <c r="H12" s="26">
        <v>3200</v>
      </c>
      <c r="I12" s="26">
        <v>3200</v>
      </c>
      <c r="J12" s="26">
        <v>3200</v>
      </c>
      <c r="K12" s="26">
        <v>3200</v>
      </c>
      <c r="L12" s="26">
        <v>3200</v>
      </c>
      <c r="M12" s="26">
        <v>3200</v>
      </c>
      <c r="N12" s="26">
        <v>3200</v>
      </c>
      <c r="O12" s="27"/>
      <c r="P12" s="27">
        <f>SUM(E12:N12)</f>
        <v>31900</v>
      </c>
    </row>
    <row r="13" ht="17.25" customHeight="1">
      <c r="A13" s="4"/>
      <c r="B13" s="4"/>
      <c r="C13" t="s" s="22">
        <v>22</v>
      </c>
      <c r="D13" s="23">
        <v>400</v>
      </c>
      <c r="E13" s="24">
        <v>400</v>
      </c>
      <c r="F13" s="25">
        <v>400</v>
      </c>
      <c r="G13" s="26">
        <v>400</v>
      </c>
      <c r="H13" s="26">
        <v>400</v>
      </c>
      <c r="I13" s="26">
        <v>400</v>
      </c>
      <c r="J13" s="26">
        <v>400</v>
      </c>
      <c r="K13" s="26">
        <v>400</v>
      </c>
      <c r="L13" s="26">
        <v>400</v>
      </c>
      <c r="M13" s="26">
        <v>400</v>
      </c>
      <c r="N13" s="26">
        <v>400</v>
      </c>
      <c r="O13" s="27"/>
      <c r="P13" s="27">
        <f>SUM(E13:N13)</f>
        <v>4000</v>
      </c>
    </row>
    <row r="14" ht="17.25" customHeight="1">
      <c r="A14" s="4"/>
      <c r="B14" s="4"/>
      <c r="C14" t="s" s="22">
        <v>23</v>
      </c>
      <c r="D14" s="23">
        <v>435</v>
      </c>
      <c r="E14" s="24">
        <v>500</v>
      </c>
      <c r="F14" s="25">
        <v>500</v>
      </c>
      <c r="G14" s="26">
        <v>500</v>
      </c>
      <c r="H14" s="26">
        <v>500</v>
      </c>
      <c r="I14" s="26">
        <v>500</v>
      </c>
      <c r="J14" s="26">
        <v>500</v>
      </c>
      <c r="K14" s="26">
        <v>500</v>
      </c>
      <c r="L14" s="26">
        <v>500</v>
      </c>
      <c r="M14" s="26">
        <v>500</v>
      </c>
      <c r="N14" s="26">
        <v>500</v>
      </c>
      <c r="O14" s="27"/>
      <c r="P14" s="27">
        <f>SUM(E14:N14)</f>
        <v>5000</v>
      </c>
    </row>
    <row r="15" ht="13.55" customHeight="1">
      <c r="A15" s="4"/>
      <c r="B15" s="4"/>
      <c r="C15" t="s" s="28">
        <v>24</v>
      </c>
      <c r="D15" s="29">
        <v>300</v>
      </c>
      <c r="E15" s="30">
        <v>500</v>
      </c>
      <c r="F15" s="31">
        <v>400</v>
      </c>
      <c r="G15" s="32">
        <v>400</v>
      </c>
      <c r="H15" s="32">
        <v>400</v>
      </c>
      <c r="I15" s="32">
        <v>400</v>
      </c>
      <c r="J15" s="32">
        <v>400</v>
      </c>
      <c r="K15" s="32">
        <v>400</v>
      </c>
      <c r="L15" s="32">
        <v>400</v>
      </c>
      <c r="M15" s="32">
        <v>400</v>
      </c>
      <c r="N15" s="32">
        <v>400</v>
      </c>
      <c r="O15" s="40"/>
      <c r="P15" s="33">
        <f>SUM(E15:N15)</f>
        <v>4100</v>
      </c>
    </row>
    <row r="16" ht="13.55" customHeight="1">
      <c r="A16" s="4"/>
      <c r="B16" t="s" s="2">
        <v>25</v>
      </c>
      <c r="C16" s="34"/>
      <c r="D16" s="35">
        <f>SUM(D12:D15)</f>
        <v>3935</v>
      </c>
      <c r="E16" s="36">
        <f>SUM(E12:E15)</f>
        <v>4500</v>
      </c>
      <c r="F16" s="37">
        <f>SUM(F12:F15)</f>
        <v>4500</v>
      </c>
      <c r="G16" s="38">
        <f>SUM(G12:G15)</f>
        <v>4500</v>
      </c>
      <c r="H16" s="38">
        <f>SUM(H12:H15)</f>
        <v>4500</v>
      </c>
      <c r="I16" s="38">
        <f>SUM(I12:I15)</f>
        <v>4500</v>
      </c>
      <c r="J16" s="38">
        <f>SUM(J12:J15)</f>
        <v>4500</v>
      </c>
      <c r="K16" s="38">
        <f>SUM(K12:K15)</f>
        <v>4500</v>
      </c>
      <c r="L16" s="38">
        <f>SUM(L12:L15)</f>
        <v>4500</v>
      </c>
      <c r="M16" s="38">
        <f>SUM(M12:M15)</f>
        <v>4500</v>
      </c>
      <c r="N16" s="38">
        <f>SUM(N12:N15)</f>
        <v>4500</v>
      </c>
      <c r="O16" s="39"/>
      <c r="P16" s="38">
        <f>SUM(P12:P15)</f>
        <v>45000</v>
      </c>
    </row>
    <row r="17" ht="13.55" customHeight="1">
      <c r="A17" s="4"/>
      <c r="B17" s="7"/>
      <c r="C17" t="s" s="28">
        <v>26</v>
      </c>
      <c r="D17" s="29">
        <v>-300</v>
      </c>
      <c r="E17" s="30">
        <v>-500</v>
      </c>
      <c r="F17" s="31">
        <v>-150</v>
      </c>
      <c r="G17" s="32">
        <v>-130</v>
      </c>
      <c r="H17" s="32">
        <v>-130</v>
      </c>
      <c r="I17" s="32">
        <v>-130</v>
      </c>
      <c r="J17" s="32">
        <v>-130</v>
      </c>
      <c r="K17" s="32">
        <v>-130</v>
      </c>
      <c r="L17" s="32">
        <v>-130</v>
      </c>
      <c r="M17" s="32">
        <v>-130</v>
      </c>
      <c r="N17" s="32">
        <v>-130</v>
      </c>
      <c r="O17" s="26"/>
      <c r="P17" s="32">
        <f>SUM(E17:N17)</f>
        <v>-1690</v>
      </c>
    </row>
    <row r="18" ht="15.75" customHeight="1">
      <c r="A18" s="4"/>
      <c r="B18" t="s" s="41">
        <v>27</v>
      </c>
      <c r="C18" s="42"/>
      <c r="D18" s="43">
        <f>D9-D16+D17</f>
        <v>765</v>
      </c>
      <c r="E18" s="44">
        <f>E9-E16+E17</f>
        <v>0</v>
      </c>
      <c r="F18" s="45">
        <f>F9-F16+F17</f>
        <v>200</v>
      </c>
      <c r="G18" s="46">
        <f>G9-G16+G17</f>
        <v>220</v>
      </c>
      <c r="H18" s="46">
        <f>H9-H16+H17</f>
        <v>220</v>
      </c>
      <c r="I18" s="46">
        <f>I9-I16+I17</f>
        <v>220</v>
      </c>
      <c r="J18" s="46">
        <f>J9-J16+J17</f>
        <v>220</v>
      </c>
      <c r="K18" s="46">
        <f>K9-K16+K17</f>
        <v>220</v>
      </c>
      <c r="L18" s="46">
        <f>L9-L16+L17</f>
        <v>220</v>
      </c>
      <c r="M18" s="46">
        <f>M9-M16+M17</f>
        <v>220</v>
      </c>
      <c r="N18" s="46">
        <f>N9-N16+N17</f>
        <v>220</v>
      </c>
      <c r="O18" s="27"/>
      <c r="P18" s="46">
        <f>P9-P16+P17</f>
        <v>1960</v>
      </c>
    </row>
    <row r="19" ht="14.05" customHeight="1">
      <c r="A19" s="4"/>
      <c r="B19" s="47"/>
      <c r="C19" s="47"/>
      <c r="D19" s="48"/>
      <c r="E19" s="49"/>
      <c r="F19" s="50"/>
      <c r="G19" s="51"/>
      <c r="H19" s="51"/>
      <c r="I19" s="51"/>
      <c r="J19" s="51"/>
      <c r="K19" s="51"/>
      <c r="L19" s="51"/>
      <c r="M19" s="51"/>
      <c r="N19" s="51"/>
      <c r="O19" s="27"/>
      <c r="P19" s="51"/>
    </row>
    <row r="20" ht="13.55" customHeight="1">
      <c r="A20" t="s" s="2">
        <v>28</v>
      </c>
      <c r="B20" s="52"/>
      <c r="C20" s="52"/>
      <c r="D20" s="53"/>
      <c r="E20" s="54"/>
      <c r="F20" s="55"/>
      <c r="G20" s="56"/>
      <c r="H20" s="56"/>
      <c r="I20" s="56"/>
      <c r="J20" s="56"/>
      <c r="K20" s="56"/>
      <c r="L20" s="56"/>
      <c r="M20" s="56"/>
      <c r="N20" s="56"/>
      <c r="O20" s="27"/>
      <c r="P20" s="56"/>
    </row>
    <row r="21" ht="13.55" customHeight="1">
      <c r="A21" s="57"/>
      <c r="B21" t="s" s="58">
        <v>29</v>
      </c>
      <c r="C21" s="59"/>
      <c r="D21" s="60">
        <v>0</v>
      </c>
      <c r="E21" s="24">
        <v>0</v>
      </c>
      <c r="F21" s="25">
        <v>0</v>
      </c>
      <c r="G21" s="26">
        <v>0</v>
      </c>
      <c r="H21" s="26">
        <v>0</v>
      </c>
      <c r="I21" s="26">
        <v>0</v>
      </c>
      <c r="J21" s="26">
        <v>0</v>
      </c>
      <c r="K21" s="26">
        <v>0</v>
      </c>
      <c r="L21" s="26">
        <v>0</v>
      </c>
      <c r="M21" s="26">
        <v>0</v>
      </c>
      <c r="N21" s="26">
        <v>0</v>
      </c>
      <c r="O21" s="27"/>
      <c r="P21" s="26">
        <f>SUM(D21:O21)</f>
        <v>0</v>
      </c>
    </row>
    <row r="22" ht="13.55" customHeight="1">
      <c r="A22" s="57"/>
      <c r="B22" t="s" s="61">
        <v>30</v>
      </c>
      <c r="C22" s="59"/>
      <c r="D22" s="60">
        <v>0</v>
      </c>
      <c r="E22" s="24">
        <v>0</v>
      </c>
      <c r="F22" s="25">
        <v>0</v>
      </c>
      <c r="G22" s="26">
        <v>0</v>
      </c>
      <c r="H22" s="26">
        <v>0</v>
      </c>
      <c r="I22" s="26">
        <v>0</v>
      </c>
      <c r="J22" s="26">
        <v>0</v>
      </c>
      <c r="K22" s="26">
        <v>0</v>
      </c>
      <c r="L22" s="26">
        <v>0</v>
      </c>
      <c r="M22" s="26">
        <v>0</v>
      </c>
      <c r="N22" s="26">
        <v>0</v>
      </c>
      <c r="O22" s="27"/>
      <c r="P22" s="26">
        <f>SUM(D22:O22)</f>
        <v>0</v>
      </c>
    </row>
    <row r="23" ht="13.55" customHeight="1">
      <c r="A23" s="57"/>
      <c r="B23" t="s" s="61">
        <v>31</v>
      </c>
      <c r="C23" s="59"/>
      <c r="D23" s="60">
        <v>0</v>
      </c>
      <c r="E23" s="24">
        <v>0</v>
      </c>
      <c r="F23" s="25">
        <v>0</v>
      </c>
      <c r="G23" s="26">
        <v>0</v>
      </c>
      <c r="H23" s="26">
        <v>0</v>
      </c>
      <c r="I23" s="26">
        <v>0</v>
      </c>
      <c r="J23" s="26">
        <v>0</v>
      </c>
      <c r="K23" s="26">
        <v>0</v>
      </c>
      <c r="L23" s="26">
        <v>0</v>
      </c>
      <c r="M23" s="26">
        <v>0</v>
      </c>
      <c r="N23" s="26">
        <v>0</v>
      </c>
      <c r="O23" s="27"/>
      <c r="P23" s="26">
        <f>SUM(D23:O23)</f>
        <v>0</v>
      </c>
    </row>
    <row r="24" ht="13.55" customHeight="1">
      <c r="A24" s="62"/>
      <c r="B24" t="s" s="61">
        <v>32</v>
      </c>
      <c r="C24" s="59"/>
      <c r="D24" s="60">
        <f>SUM(D21:D23)</f>
        <v>0</v>
      </c>
      <c r="E24" s="24">
        <f>SUM(E21:E23)</f>
        <v>0</v>
      </c>
      <c r="F24" s="25">
        <v>0</v>
      </c>
      <c r="G24" s="26">
        <f>SUM(G21:G23)</f>
        <v>0</v>
      </c>
      <c r="H24" s="26">
        <f>SUM(H21:H23)</f>
        <v>0</v>
      </c>
      <c r="I24" s="26">
        <f>SUM(I21:I23)</f>
        <v>0</v>
      </c>
      <c r="J24" s="26">
        <f>SUM(J21:J23)</f>
        <v>0</v>
      </c>
      <c r="K24" s="26">
        <f>SUM(K21:K23)</f>
        <v>0</v>
      </c>
      <c r="L24" s="26">
        <f>SUM(L21:L23)</f>
        <v>0</v>
      </c>
      <c r="M24" s="26">
        <f>SUM(M21:M23)</f>
        <v>0</v>
      </c>
      <c r="N24" s="26">
        <f>SUM(N21:N23)</f>
        <v>0</v>
      </c>
      <c r="O24" s="27"/>
      <c r="P24" s="26">
        <f>SUM(E24:O24)</f>
        <v>0</v>
      </c>
    </row>
    <row r="25" ht="13.55" customHeight="1">
      <c r="A25" s="62"/>
      <c r="B25" s="63"/>
      <c r="C25" s="59"/>
      <c r="D25" s="60"/>
      <c r="E25" s="24"/>
      <c r="F25" s="25"/>
      <c r="G25" s="26"/>
      <c r="H25" s="26"/>
      <c r="I25" s="26"/>
      <c r="J25" s="26"/>
      <c r="K25" s="26"/>
      <c r="L25" s="26"/>
      <c r="M25" s="26"/>
      <c r="N25" s="26"/>
      <c r="O25" s="27"/>
      <c r="P25" s="26"/>
    </row>
    <row r="26" ht="13.55" customHeight="1">
      <c r="A26" s="62"/>
      <c r="B26" t="s" s="61">
        <v>33</v>
      </c>
      <c r="C26" s="59"/>
      <c r="D26" s="60"/>
      <c r="E26" s="24"/>
      <c r="F26" s="25"/>
      <c r="G26" s="26"/>
      <c r="H26" s="26"/>
      <c r="I26" s="26"/>
      <c r="J26" s="26"/>
      <c r="K26" s="26"/>
      <c r="L26" s="26"/>
      <c r="M26" s="26"/>
      <c r="N26" s="26"/>
      <c r="O26" s="27"/>
      <c r="P26" s="26"/>
    </row>
    <row r="27" ht="13.55" customHeight="1">
      <c r="A27" s="62"/>
      <c r="B27" s="59"/>
      <c r="C27" t="s" s="61">
        <v>34</v>
      </c>
      <c r="D27" s="60">
        <v>0</v>
      </c>
      <c r="E27" s="24">
        <v>0</v>
      </c>
      <c r="F27" s="25">
        <v>0</v>
      </c>
      <c r="G27" s="26">
        <f>F27+F29</f>
        <v>0</v>
      </c>
      <c r="H27" s="26">
        <f>G27+G29</f>
        <v>0</v>
      </c>
      <c r="I27" s="26">
        <f>H27+H29</f>
        <v>0</v>
      </c>
      <c r="J27" s="26">
        <f>I27+I29</f>
        <v>0</v>
      </c>
      <c r="K27" s="26">
        <f>J27+J29</f>
        <v>0</v>
      </c>
      <c r="L27" s="26">
        <f>K27+K29</f>
        <v>0</v>
      </c>
      <c r="M27" s="26">
        <f>L27+L29</f>
        <v>0</v>
      </c>
      <c r="N27" s="26">
        <f>M27+M29</f>
        <v>0</v>
      </c>
      <c r="O27" s="27"/>
      <c r="P27" s="26">
        <f>SUM(E27:O27)</f>
        <v>0</v>
      </c>
    </row>
    <row r="28" ht="13.55" customHeight="1">
      <c r="A28" s="62"/>
      <c r="B28" s="59"/>
      <c r="C28" t="s" s="61">
        <v>35</v>
      </c>
      <c r="D28" s="60">
        <v>0</v>
      </c>
      <c r="E28" s="24">
        <f>E27*15%</f>
        <v>0</v>
      </c>
      <c r="F28" s="25">
        <f>F27*15%</f>
        <v>0</v>
      </c>
      <c r="G28" s="26">
        <f>(G27+G29)*15%</f>
        <v>0</v>
      </c>
      <c r="H28" s="26">
        <f>(H27+H29)*15%</f>
        <v>0</v>
      </c>
      <c r="I28" s="26">
        <f>(I27+I29)*15%</f>
        <v>0</v>
      </c>
      <c r="J28" s="26">
        <f>(J27+J29)*15%</f>
        <v>0</v>
      </c>
      <c r="K28" s="26">
        <f>(K27+K29)*15%</f>
        <v>0</v>
      </c>
      <c r="L28" s="26">
        <f>(L27+L29)*15%</f>
        <v>0</v>
      </c>
      <c r="M28" s="26">
        <f>(M27+M29)*15%</f>
        <v>0</v>
      </c>
      <c r="N28" s="26">
        <f>(N27+N29)*15%</f>
        <v>0</v>
      </c>
      <c r="O28" s="27"/>
      <c r="P28" s="26">
        <f>SUM(E28:O28)</f>
        <v>0</v>
      </c>
    </row>
    <row r="29" ht="13.55" customHeight="1">
      <c r="A29" s="62"/>
      <c r="B29" s="59"/>
      <c r="C29" t="s" s="61">
        <v>36</v>
      </c>
      <c r="D29" s="64">
        <v>0</v>
      </c>
      <c r="E29" s="30">
        <v>0</v>
      </c>
      <c r="F29" s="31">
        <v>0</v>
      </c>
      <c r="G29" s="32">
        <f>(F27+F29)*4.5%</f>
        <v>0</v>
      </c>
      <c r="H29" s="32">
        <f>(G27+G29)*4.5%</f>
        <v>0</v>
      </c>
      <c r="I29" s="32">
        <f>(H27+H29)*4.5%</f>
        <v>0</v>
      </c>
      <c r="J29" s="32">
        <f>(I27+I29)*4.5%</f>
        <v>0</v>
      </c>
      <c r="K29" s="32">
        <f>(J27+J29)*4.5%</f>
        <v>0</v>
      </c>
      <c r="L29" s="32">
        <f>(K27+K29)*4.5%</f>
        <v>0</v>
      </c>
      <c r="M29" s="32">
        <f>(L27+L29)*4.5%</f>
        <v>0</v>
      </c>
      <c r="N29" s="32">
        <v>0</v>
      </c>
      <c r="O29" s="27"/>
      <c r="P29" s="32">
        <f>SUM(E29:O29)</f>
        <v>0</v>
      </c>
    </row>
    <row r="30" ht="13.55" customHeight="1">
      <c r="A30" s="62"/>
      <c r="B30" t="s" s="65">
        <v>37</v>
      </c>
      <c r="C30" s="59"/>
      <c r="D30" s="66">
        <f>SUM(D27:D29)</f>
        <v>0</v>
      </c>
      <c r="E30" s="36">
        <f>SUM(E27:E29)</f>
        <v>0</v>
      </c>
      <c r="F30" s="37">
        <f>SUM(F27:F29)</f>
        <v>0</v>
      </c>
      <c r="G30" s="38">
        <f>SUM(G27:G29)</f>
        <v>0</v>
      </c>
      <c r="H30" s="38">
        <f>SUM(H27:H29)</f>
        <v>0</v>
      </c>
      <c r="I30" s="38">
        <f>SUM(I27:I29)</f>
        <v>0</v>
      </c>
      <c r="J30" s="38">
        <f>SUM(J27:J29)</f>
        <v>0</v>
      </c>
      <c r="K30" s="38">
        <f>SUM(K27:K29)</f>
        <v>0</v>
      </c>
      <c r="L30" s="38">
        <f>SUM(L27:L29)</f>
        <v>0</v>
      </c>
      <c r="M30" s="38">
        <f>SUM(M27:M29)</f>
        <v>0</v>
      </c>
      <c r="N30" s="38">
        <f>SUM(N27:N29)</f>
        <v>0</v>
      </c>
      <c r="O30" s="27"/>
      <c r="P30" s="38">
        <f>SUM(P27:P29)</f>
        <v>0</v>
      </c>
    </row>
    <row r="31" ht="13.55" customHeight="1">
      <c r="A31" s="4"/>
      <c r="B31" s="67"/>
      <c r="C31" s="68"/>
      <c r="D31" s="69"/>
      <c r="E31" s="54"/>
      <c r="F31" s="55"/>
      <c r="G31" s="56"/>
      <c r="H31" s="56"/>
      <c r="I31" s="56"/>
      <c r="J31" s="56"/>
      <c r="K31" s="56"/>
      <c r="L31" s="56"/>
      <c r="M31" s="56"/>
      <c r="N31" s="56"/>
      <c r="O31" s="27"/>
      <c r="P31" s="56"/>
    </row>
    <row r="32" ht="13.55" customHeight="1">
      <c r="A32" s="4"/>
      <c r="B32" s="5"/>
      <c r="C32" s="4"/>
      <c r="D32" s="70"/>
      <c r="E32" s="54"/>
      <c r="F32" s="55"/>
      <c r="G32" s="56"/>
      <c r="H32" s="56"/>
      <c r="I32" s="56"/>
      <c r="J32" s="56"/>
      <c r="K32" s="56"/>
      <c r="L32" s="56"/>
      <c r="M32" s="56"/>
      <c r="N32" s="56"/>
      <c r="O32" s="27"/>
      <c r="P32" s="56"/>
    </row>
    <row r="33" ht="13.55" customHeight="1">
      <c r="A33" s="4"/>
      <c r="B33" t="s" s="71">
        <v>38</v>
      </c>
      <c r="C33" s="52"/>
      <c r="D33" s="53"/>
      <c r="E33" s="54"/>
      <c r="F33" s="55"/>
      <c r="G33" s="56"/>
      <c r="H33" s="56"/>
      <c r="I33" s="56"/>
      <c r="J33" s="56"/>
      <c r="K33" s="56"/>
      <c r="L33" s="56"/>
      <c r="M33" s="56"/>
      <c r="N33" s="56"/>
      <c r="O33" s="27"/>
      <c r="P33" s="56"/>
    </row>
    <row r="34" ht="13.55" customHeight="1">
      <c r="A34" s="62"/>
      <c r="B34" t="s" s="72">
        <v>30</v>
      </c>
      <c r="C34" s="73"/>
      <c r="D34" s="74">
        <v>0</v>
      </c>
      <c r="E34" s="24">
        <f>E49*50%</f>
        <v>5</v>
      </c>
      <c r="F34" s="25">
        <f>300+(F39-F47)*50%*1.15</f>
        <v>351.75</v>
      </c>
      <c r="G34" s="26">
        <f>(G39-G47)*50%*1.15</f>
        <v>69</v>
      </c>
      <c r="H34" s="26">
        <f>(H39-H47)*50%*1.15</f>
        <v>71.32875</v>
      </c>
      <c r="I34" s="26">
        <f>(I39-I47)*50%*1.15</f>
        <v>74.53854375</v>
      </c>
      <c r="J34" s="26">
        <f>(J39-J47)*50%*1.15</f>
        <v>77.892778218750</v>
      </c>
      <c r="K34" s="26">
        <f>(K39-K47)*50%*1.15</f>
        <v>81.3979532385937</v>
      </c>
      <c r="L34" s="26">
        <f>(L39-L47)*50%*1.15</f>
        <v>85.0608611343303</v>
      </c>
      <c r="M34" s="26">
        <f>(M39-M47)*50%*1.15</f>
        <v>88.8885998853752</v>
      </c>
      <c r="N34" s="26">
        <f>(N39-N47)*50%*1.15</f>
        <v>92.88858688021701</v>
      </c>
      <c r="O34" s="27"/>
      <c r="P34" s="26">
        <f>SUM(E34:O34)</f>
        <v>997.7460731072661</v>
      </c>
    </row>
    <row r="35" ht="13.55" customHeight="1">
      <c r="A35" s="62"/>
      <c r="B35" t="s" s="72">
        <v>31</v>
      </c>
      <c r="C35" s="73"/>
      <c r="D35" s="75">
        <v>0</v>
      </c>
      <c r="E35" s="30">
        <v>0</v>
      </c>
      <c r="F35" s="31">
        <f>100*9/12</f>
        <v>75</v>
      </c>
      <c r="G35" s="32">
        <v>100</v>
      </c>
      <c r="H35" s="32">
        <v>100</v>
      </c>
      <c r="I35" s="32">
        <v>100</v>
      </c>
      <c r="J35" s="32">
        <v>100</v>
      </c>
      <c r="K35" s="32">
        <v>100</v>
      </c>
      <c r="L35" s="32">
        <v>100</v>
      </c>
      <c r="M35" s="32">
        <v>100</v>
      </c>
      <c r="N35" s="32">
        <v>100</v>
      </c>
      <c r="O35" s="27"/>
      <c r="P35" s="32">
        <f>SUM(E35:O35)</f>
        <v>875</v>
      </c>
    </row>
    <row r="36" ht="13.55" customHeight="1">
      <c r="A36" s="62"/>
      <c r="B36" t="s" s="76">
        <v>32</v>
      </c>
      <c r="C36" s="73"/>
      <c r="D36" s="77">
        <f>SUM(D34:D35)</f>
        <v>0</v>
      </c>
      <c r="E36" s="36">
        <f>SUM(E34:E35)</f>
        <v>5</v>
      </c>
      <c r="F36" s="37">
        <f>SUM(F34:F35)</f>
        <v>426.75</v>
      </c>
      <c r="G36" s="38">
        <f>SUM(G34:G35)</f>
        <v>169</v>
      </c>
      <c r="H36" s="38">
        <f>SUM(H34:H35)</f>
        <v>171.32875</v>
      </c>
      <c r="I36" s="38">
        <f>SUM(I34:I35)</f>
        <v>174.53854375</v>
      </c>
      <c r="J36" s="38">
        <f>SUM(J34:J35)</f>
        <v>177.892778218750</v>
      </c>
      <c r="K36" s="38">
        <f>SUM(K34:K35)</f>
        <v>181.397953238594</v>
      </c>
      <c r="L36" s="38">
        <f>SUM(L34:L35)</f>
        <v>185.060861134330</v>
      </c>
      <c r="M36" s="38">
        <f>SUM(M34:M35)</f>
        <v>188.888599885375</v>
      </c>
      <c r="N36" s="38">
        <f>SUM(N34:N35)</f>
        <v>192.888586880217</v>
      </c>
      <c r="O36" s="27"/>
      <c r="P36" s="38">
        <f>SUM(P34:P35)</f>
        <v>1872.746073107270</v>
      </c>
    </row>
    <row r="37" ht="13.55" customHeight="1">
      <c r="A37" s="62"/>
      <c r="B37" s="78"/>
      <c r="C37" s="73"/>
      <c r="D37" s="79"/>
      <c r="E37" s="24"/>
      <c r="F37" s="25"/>
      <c r="G37" s="26"/>
      <c r="H37" s="26"/>
      <c r="I37" s="26"/>
      <c r="J37" s="26"/>
      <c r="K37" s="26"/>
      <c r="L37" s="26"/>
      <c r="M37" s="26"/>
      <c r="N37" s="26"/>
      <c r="O37" s="27"/>
      <c r="P37" s="56"/>
    </row>
    <row r="38" ht="13.55" customHeight="1">
      <c r="A38" s="62"/>
      <c r="B38" t="s" s="72">
        <v>33</v>
      </c>
      <c r="C38" s="73"/>
      <c r="D38" s="79"/>
      <c r="E38" s="24"/>
      <c r="F38" s="25"/>
      <c r="G38" s="26"/>
      <c r="H38" s="26"/>
      <c r="I38" s="26"/>
      <c r="J38" s="26"/>
      <c r="K38" s="26"/>
      <c r="L38" s="26"/>
      <c r="M38" s="26"/>
      <c r="N38" s="26"/>
      <c r="O38" s="27"/>
      <c r="P38" s="56"/>
    </row>
    <row r="39" ht="13.55" customHeight="1">
      <c r="A39" s="62"/>
      <c r="B39" s="73"/>
      <c r="C39" t="s" s="72">
        <v>34</v>
      </c>
      <c r="D39" s="79">
        <v>0</v>
      </c>
      <c r="E39" s="24">
        <v>0</v>
      </c>
      <c r="F39" s="25">
        <f>120*9/12</f>
        <v>90</v>
      </c>
      <c r="G39" s="26">
        <v>120</v>
      </c>
      <c r="H39" s="26">
        <f>G39+G41</f>
        <v>124.05</v>
      </c>
      <c r="I39" s="26">
        <f>H39+H41</f>
        <v>129.63225</v>
      </c>
      <c r="J39" s="26">
        <f>I39+I41</f>
        <v>135.46570125</v>
      </c>
      <c r="K39" s="26">
        <f>J39+J41</f>
        <v>141.561657806250</v>
      </c>
      <c r="L39" s="26">
        <f>K39+K41</f>
        <v>147.931932407531</v>
      </c>
      <c r="M39" s="26">
        <f>L39+L41</f>
        <v>154.588869365870</v>
      </c>
      <c r="N39" s="26">
        <f>M39+M41</f>
        <v>161.545368487334</v>
      </c>
      <c r="O39" s="27"/>
      <c r="P39" s="26">
        <f>SUM(E39:O39)</f>
        <v>1204.775779316990</v>
      </c>
    </row>
    <row r="40" ht="13.55" customHeight="1">
      <c r="A40" s="62"/>
      <c r="B40" s="73"/>
      <c r="C40" t="s" s="72">
        <v>35</v>
      </c>
      <c r="D40" s="79">
        <v>0</v>
      </c>
      <c r="E40" s="24">
        <f>E39*15%</f>
        <v>0</v>
      </c>
      <c r="F40" s="25">
        <f>(F39+F41)*15%</f>
        <v>13.5</v>
      </c>
      <c r="G40" s="26">
        <f>(G39+G41)*15%</f>
        <v>18.6075</v>
      </c>
      <c r="H40" s="26">
        <f>(H39+H41)*15%</f>
        <v>19.4448375</v>
      </c>
      <c r="I40" s="26">
        <f>(I39+I41)*15%</f>
        <v>20.3198551875</v>
      </c>
      <c r="J40" s="26">
        <f>(J39+J41)*15%</f>
        <v>21.2342486709375</v>
      </c>
      <c r="K40" s="26">
        <f>(K39+K41)*15%</f>
        <v>22.1897898611297</v>
      </c>
      <c r="L40" s="26">
        <f>(L39+L41)*15%</f>
        <v>23.1883304048805</v>
      </c>
      <c r="M40" s="26">
        <f>(M39+M41)*15%</f>
        <v>24.2318052731001</v>
      </c>
      <c r="N40" s="26">
        <f>(N39+N41)*15%</f>
        <v>25.3222365103896</v>
      </c>
      <c r="O40" s="27"/>
      <c r="P40" s="26">
        <f>SUM(E40:O40)</f>
        <v>188.038603407937</v>
      </c>
    </row>
    <row r="41" ht="13.55" customHeight="1">
      <c r="A41" s="62"/>
      <c r="B41" s="73"/>
      <c r="C41" t="s" s="72">
        <v>36</v>
      </c>
      <c r="D41" s="80">
        <v>0</v>
      </c>
      <c r="E41" s="30">
        <v>0</v>
      </c>
      <c r="F41" s="31">
        <v>0</v>
      </c>
      <c r="G41" s="32">
        <f>(F39+F41)*4.5%</f>
        <v>4.05</v>
      </c>
      <c r="H41" s="32">
        <f>(G39+G41)*4.5%</f>
        <v>5.58225</v>
      </c>
      <c r="I41" s="32">
        <f>(H39+H41)*4.5%</f>
        <v>5.83345125</v>
      </c>
      <c r="J41" s="32">
        <f>(I39+I41)*4.5%</f>
        <v>6.095956556250</v>
      </c>
      <c r="K41" s="32">
        <f>(J39+J41)*4.5%</f>
        <v>6.37027460128125</v>
      </c>
      <c r="L41" s="32">
        <f>(K39+K41)*4.5%</f>
        <v>6.65693695833891</v>
      </c>
      <c r="M41" s="32">
        <f>(L39+L41)*4.5%</f>
        <v>6.95649912146415</v>
      </c>
      <c r="N41" s="32">
        <f>(M39+M41)*4.5%</f>
        <v>7.26954158193004</v>
      </c>
      <c r="O41" s="27"/>
      <c r="P41" s="32">
        <f>SUM(E41:O41)</f>
        <v>48.8149100692644</v>
      </c>
    </row>
    <row r="42" ht="13.55" customHeight="1">
      <c r="A42" s="62"/>
      <c r="B42" t="s" s="76">
        <v>37</v>
      </c>
      <c r="C42" s="73"/>
      <c r="D42" s="77">
        <f>SUM(D39:D41)</f>
        <v>0</v>
      </c>
      <c r="E42" s="36">
        <f>SUM(E39:E41)</f>
        <v>0</v>
      </c>
      <c r="F42" s="37">
        <f>SUM(F39:F41)</f>
        <v>103.5</v>
      </c>
      <c r="G42" s="38">
        <f>SUM(G39:G41)</f>
        <v>142.6575</v>
      </c>
      <c r="H42" s="38">
        <f>SUM(H39:H41)</f>
        <v>149.0770875</v>
      </c>
      <c r="I42" s="38">
        <f>SUM(I39:I41)</f>
        <v>155.7855564375</v>
      </c>
      <c r="J42" s="38">
        <f>SUM(J39:J41)</f>
        <v>162.795906477188</v>
      </c>
      <c r="K42" s="38">
        <f>SUM(K39:K41)</f>
        <v>170.121722268661</v>
      </c>
      <c r="L42" s="38">
        <f>SUM(L39:L41)</f>
        <v>177.777199770750</v>
      </c>
      <c r="M42" s="38">
        <f>SUM(M39:M41)</f>
        <v>185.777173760434</v>
      </c>
      <c r="N42" s="38">
        <f>SUM(N39:N41)</f>
        <v>194.137146579654</v>
      </c>
      <c r="O42" s="56"/>
      <c r="P42" s="38">
        <f>SUM(P39:P41)</f>
        <v>1441.629292794190</v>
      </c>
    </row>
    <row r="43" ht="13.55" customHeight="1">
      <c r="A43" s="62"/>
      <c r="B43" t="s" s="72">
        <v>39</v>
      </c>
      <c r="C43" s="73"/>
      <c r="D43" s="79"/>
      <c r="E43" s="24"/>
      <c r="F43" s="25"/>
      <c r="G43" s="26"/>
      <c r="H43" s="26"/>
      <c r="I43" s="26"/>
      <c r="J43" s="26"/>
      <c r="K43" s="26"/>
      <c r="L43" s="26"/>
      <c r="M43" s="26"/>
      <c r="N43" s="26"/>
      <c r="O43" s="27"/>
      <c r="P43" s="56"/>
    </row>
    <row r="44" ht="13.55" customHeight="1">
      <c r="A44" s="62"/>
      <c r="B44" s="73"/>
      <c r="C44" t="s" s="72">
        <v>40</v>
      </c>
      <c r="D44" s="79">
        <v>0</v>
      </c>
      <c r="E44" s="24">
        <v>0</v>
      </c>
      <c r="F44" s="25">
        <v>25</v>
      </c>
      <c r="G44" s="26">
        <v>0</v>
      </c>
      <c r="H44" s="26">
        <v>0</v>
      </c>
      <c r="I44" s="26">
        <v>0</v>
      </c>
      <c r="J44" s="26">
        <v>0</v>
      </c>
      <c r="K44" s="26">
        <v>0</v>
      </c>
      <c r="L44" s="26">
        <v>0</v>
      </c>
      <c r="M44" s="26">
        <v>0</v>
      </c>
      <c r="N44" s="26">
        <v>0</v>
      </c>
      <c r="O44" s="27"/>
      <c r="P44" s="26">
        <f>SUM(E44:O44)</f>
        <v>25</v>
      </c>
    </row>
    <row r="45" ht="13.55" customHeight="1">
      <c r="A45" s="62"/>
      <c r="B45" s="73"/>
      <c r="C45" t="s" s="72">
        <v>41</v>
      </c>
      <c r="D45" s="79">
        <v>0</v>
      </c>
      <c r="E45" s="24">
        <v>0</v>
      </c>
      <c r="F45" s="25">
        <v>0</v>
      </c>
      <c r="G45" s="26">
        <v>0</v>
      </c>
      <c r="H45" s="26">
        <v>0</v>
      </c>
      <c r="I45" s="26">
        <v>0</v>
      </c>
      <c r="J45" s="26">
        <v>0</v>
      </c>
      <c r="K45" s="26">
        <v>0</v>
      </c>
      <c r="L45" s="26">
        <v>0</v>
      </c>
      <c r="M45" s="26">
        <v>0</v>
      </c>
      <c r="N45" s="26">
        <v>0</v>
      </c>
      <c r="O45" s="27"/>
      <c r="P45" s="26">
        <f>SUM(E45:O45)</f>
        <v>0</v>
      </c>
    </row>
    <row r="46" ht="13.55" customHeight="1">
      <c r="A46" s="62"/>
      <c r="B46" s="73"/>
      <c r="C46" t="s" s="72">
        <v>42</v>
      </c>
      <c r="D46" s="74">
        <v>0</v>
      </c>
      <c r="E46" s="24">
        <v>0</v>
      </c>
      <c r="F46" s="25">
        <v>550</v>
      </c>
      <c r="G46" s="26">
        <v>0</v>
      </c>
      <c r="H46" s="26">
        <v>0</v>
      </c>
      <c r="I46" s="26">
        <v>0</v>
      </c>
      <c r="J46" s="26">
        <v>0</v>
      </c>
      <c r="K46" s="26">
        <v>0</v>
      </c>
      <c r="L46" s="26">
        <v>0</v>
      </c>
      <c r="M46" s="26">
        <v>0</v>
      </c>
      <c r="N46" s="26">
        <v>0</v>
      </c>
      <c r="O46" s="27"/>
      <c r="P46" s="26">
        <f>SUM(E46:O46)</f>
        <v>550</v>
      </c>
    </row>
    <row r="47" ht="13.55" customHeight="1">
      <c r="A47" s="62"/>
      <c r="B47" s="73"/>
      <c r="C47" t="s" s="72">
        <v>43</v>
      </c>
      <c r="D47" s="74">
        <v>0</v>
      </c>
      <c r="E47" s="24">
        <v>0</v>
      </c>
      <c r="F47" s="25">
        <v>0</v>
      </c>
      <c r="G47" s="26">
        <v>0</v>
      </c>
      <c r="H47" s="26">
        <v>0</v>
      </c>
      <c r="I47" s="26">
        <v>0</v>
      </c>
      <c r="J47" s="26">
        <v>0</v>
      </c>
      <c r="K47" s="26">
        <v>0</v>
      </c>
      <c r="L47" s="26">
        <v>0</v>
      </c>
      <c r="M47" s="26">
        <v>0</v>
      </c>
      <c r="N47" s="26">
        <v>0</v>
      </c>
      <c r="O47" s="27"/>
      <c r="P47" s="26">
        <f>SUM(E47:O47)</f>
        <v>0</v>
      </c>
    </row>
    <row r="48" ht="13.55" customHeight="1">
      <c r="A48" s="62"/>
      <c r="B48" s="73"/>
      <c r="C48" t="s" s="72">
        <v>44</v>
      </c>
      <c r="D48" s="74">
        <v>0</v>
      </c>
      <c r="E48" s="24">
        <v>0</v>
      </c>
      <c r="F48" s="25">
        <v>0</v>
      </c>
      <c r="G48" s="26">
        <v>0</v>
      </c>
      <c r="H48" s="26">
        <v>0</v>
      </c>
      <c r="I48" s="26">
        <v>0</v>
      </c>
      <c r="J48" s="26">
        <v>0</v>
      </c>
      <c r="K48" s="26">
        <v>0</v>
      </c>
      <c r="L48" s="26">
        <v>0</v>
      </c>
      <c r="M48" s="26">
        <v>0</v>
      </c>
      <c r="N48" s="26">
        <v>0</v>
      </c>
      <c r="O48" s="26"/>
      <c r="P48" s="26">
        <f>SUM(E48:O48)</f>
        <v>0</v>
      </c>
    </row>
    <row r="49" ht="13.55" customHeight="1">
      <c r="A49" s="62"/>
      <c r="B49" s="73"/>
      <c r="C49" t="s" s="72">
        <v>45</v>
      </c>
      <c r="D49" s="74">
        <v>0</v>
      </c>
      <c r="E49" s="24">
        <v>10</v>
      </c>
      <c r="F49" s="25">
        <v>0</v>
      </c>
      <c r="G49" s="26">
        <v>0</v>
      </c>
      <c r="H49" s="26">
        <v>0</v>
      </c>
      <c r="I49" s="26">
        <v>0</v>
      </c>
      <c r="J49" s="26">
        <v>0</v>
      </c>
      <c r="K49" s="26">
        <v>0</v>
      </c>
      <c r="L49" s="26">
        <v>0</v>
      </c>
      <c r="M49" s="26">
        <v>0</v>
      </c>
      <c r="N49" s="26">
        <v>0</v>
      </c>
      <c r="O49" s="26"/>
      <c r="P49" s="26">
        <f>SUM(E49:O49)</f>
        <v>10</v>
      </c>
    </row>
    <row r="50" ht="13.55" customHeight="1">
      <c r="A50" s="62"/>
      <c r="B50" s="73"/>
      <c r="C50" s="73"/>
      <c r="D50" s="75">
        <v>0</v>
      </c>
      <c r="E50" s="30">
        <v>0</v>
      </c>
      <c r="F50" s="31">
        <v>0</v>
      </c>
      <c r="G50" s="32">
        <v>0</v>
      </c>
      <c r="H50" s="32">
        <v>0</v>
      </c>
      <c r="I50" s="32">
        <v>0</v>
      </c>
      <c r="J50" s="32">
        <v>0</v>
      </c>
      <c r="K50" s="32">
        <v>0</v>
      </c>
      <c r="L50" s="32">
        <v>0</v>
      </c>
      <c r="M50" s="32">
        <v>0</v>
      </c>
      <c r="N50" s="32">
        <v>0</v>
      </c>
      <c r="O50" s="27"/>
      <c r="P50" s="32">
        <f>SUM(E50:O50)</f>
        <v>0</v>
      </c>
    </row>
    <row r="51" ht="13.55" customHeight="1">
      <c r="A51" s="62"/>
      <c r="B51" t="s" s="76">
        <v>37</v>
      </c>
      <c r="C51" s="73"/>
      <c r="D51" s="77">
        <f>SUM(D44:D50)</f>
        <v>0</v>
      </c>
      <c r="E51" s="36">
        <f>SUM(E44:E50)</f>
        <v>10</v>
      </c>
      <c r="F51" s="37">
        <f>SUM(F44:F50)</f>
        <v>575</v>
      </c>
      <c r="G51" s="38">
        <f>SUM(G44:G50)</f>
        <v>0</v>
      </c>
      <c r="H51" s="38">
        <f>SUM(H44:H50)</f>
        <v>0</v>
      </c>
      <c r="I51" s="38">
        <f>SUM(I44:I50)</f>
        <v>0</v>
      </c>
      <c r="J51" s="38">
        <f>SUM(J44:J50)</f>
        <v>0</v>
      </c>
      <c r="K51" s="38">
        <f>SUM(K44:K50)</f>
        <v>0</v>
      </c>
      <c r="L51" s="38">
        <f>SUM(L44:L50)</f>
        <v>0</v>
      </c>
      <c r="M51" s="38">
        <f>SUM(M44:M50)</f>
        <v>0</v>
      </c>
      <c r="N51" s="38">
        <f>SUM(N44:N50)</f>
        <v>0</v>
      </c>
      <c r="O51" s="27"/>
      <c r="P51" s="38">
        <f>SUM(P44:P50)</f>
        <v>585</v>
      </c>
    </row>
    <row r="52" ht="13.55" customHeight="1">
      <c r="A52" s="4"/>
      <c r="B52" s="81"/>
      <c r="C52" s="82"/>
      <c r="D52" s="83"/>
      <c r="E52" s="84"/>
      <c r="F52" s="85"/>
      <c r="G52" s="86"/>
      <c r="H52" s="86"/>
      <c r="I52" s="86"/>
      <c r="J52" s="86"/>
      <c r="K52" s="86"/>
      <c r="L52" s="86"/>
      <c r="M52" s="86"/>
      <c r="N52" s="86"/>
      <c r="O52" s="27"/>
      <c r="P52" s="86"/>
    </row>
    <row r="53" ht="15.75" customHeight="1">
      <c r="A53" s="4"/>
      <c r="B53" t="s" s="87">
        <v>46</v>
      </c>
      <c r="C53" s="88"/>
      <c r="D53" s="89">
        <v>0</v>
      </c>
      <c r="E53" s="90">
        <f>E24+E36</f>
        <v>5</v>
      </c>
      <c r="F53" s="91">
        <f>F24+F36</f>
        <v>426.75</v>
      </c>
      <c r="G53" s="92">
        <f>G24+G36</f>
        <v>169</v>
      </c>
      <c r="H53" s="92">
        <f>H24+H36</f>
        <v>171.32875</v>
      </c>
      <c r="I53" s="92">
        <f>I24+I36</f>
        <v>174.53854375</v>
      </c>
      <c r="J53" s="92">
        <f>J24+J36</f>
        <v>177.892778218750</v>
      </c>
      <c r="K53" s="92">
        <f>K24+K36</f>
        <v>181.397953238594</v>
      </c>
      <c r="L53" s="92">
        <f>L24+L36</f>
        <v>185.060861134330</v>
      </c>
      <c r="M53" s="92">
        <f>M24+M36</f>
        <v>188.888599885375</v>
      </c>
      <c r="N53" s="92">
        <f>N24+N36</f>
        <v>192.888586880217</v>
      </c>
      <c r="O53" s="93"/>
      <c r="P53" s="92">
        <f>SUM(E53:O53)</f>
        <v>1872.746073107270</v>
      </c>
    </row>
    <row r="54" ht="15.75" customHeight="1">
      <c r="A54" s="4"/>
      <c r="B54" s="34"/>
      <c r="C54" s="18"/>
      <c r="D54" s="35"/>
      <c r="E54" s="36"/>
      <c r="F54" s="37"/>
      <c r="G54" s="38"/>
      <c r="H54" s="38"/>
      <c r="I54" s="38"/>
      <c r="J54" s="38"/>
      <c r="K54" s="38"/>
      <c r="L54" s="38"/>
      <c r="M54" s="38"/>
      <c r="N54" s="38"/>
      <c r="O54" s="93"/>
      <c r="P54" s="38"/>
    </row>
    <row r="55" ht="13.55" customHeight="1">
      <c r="A55" s="4"/>
      <c r="B55" s="94"/>
      <c r="C55" s="7"/>
      <c r="D55" s="95"/>
      <c r="E55" s="84"/>
      <c r="F55" s="85"/>
      <c r="G55" s="86"/>
      <c r="H55" s="86"/>
      <c r="I55" s="86"/>
      <c r="J55" s="86"/>
      <c r="K55" s="86"/>
      <c r="L55" s="86"/>
      <c r="M55" s="86"/>
      <c r="N55" s="86"/>
      <c r="O55" s="93"/>
      <c r="P55" s="86"/>
    </row>
    <row r="56" ht="15.75" customHeight="1">
      <c r="A56" s="4"/>
      <c r="B56" t="s" s="41">
        <v>47</v>
      </c>
      <c r="C56" s="42"/>
      <c r="D56" s="43">
        <f>D18+D53</f>
        <v>765</v>
      </c>
      <c r="E56" s="44">
        <f>E18+E53</f>
        <v>5</v>
      </c>
      <c r="F56" s="45">
        <f>F18+F53</f>
        <v>626.75</v>
      </c>
      <c r="G56" s="46">
        <f>G18+G53</f>
        <v>389</v>
      </c>
      <c r="H56" s="46">
        <f>H18+H53</f>
        <v>391.32875</v>
      </c>
      <c r="I56" s="46">
        <f>I18+I53</f>
        <v>394.53854375</v>
      </c>
      <c r="J56" s="46">
        <f>J18+J53</f>
        <v>397.892778218750</v>
      </c>
      <c r="K56" s="46">
        <f>K18+K53</f>
        <v>401.397953238594</v>
      </c>
      <c r="L56" s="46">
        <f>L18+L53</f>
        <v>405.060861134330</v>
      </c>
      <c r="M56" s="46">
        <f>M18+M53</f>
        <v>408.888599885375</v>
      </c>
      <c r="N56" s="46">
        <f>N18+N53</f>
        <v>412.888586880217</v>
      </c>
      <c r="O56" s="93"/>
      <c r="P56" s="46">
        <f>P18+P53</f>
        <v>3832.746073107270</v>
      </c>
    </row>
    <row r="57" ht="14.05" customHeight="1">
      <c r="A57" s="4"/>
      <c r="B57" s="96"/>
      <c r="C57" s="47"/>
      <c r="D57" s="97"/>
      <c r="E57" s="98"/>
      <c r="F57" s="99"/>
      <c r="G57" s="100"/>
      <c r="H57" s="100"/>
      <c r="I57" s="100"/>
      <c r="J57" s="100"/>
      <c r="K57" s="100"/>
      <c r="L57" s="100"/>
      <c r="M57" s="100"/>
      <c r="N57" s="100"/>
      <c r="O57" s="101"/>
      <c r="P57" s="100"/>
    </row>
    <row r="58" ht="13.55" customHeight="1">
      <c r="A58" s="4"/>
      <c r="B58" s="4"/>
      <c r="C58" s="4"/>
      <c r="D58" s="102"/>
      <c r="E58" s="103"/>
      <c r="F58" s="104"/>
      <c r="G58" s="105"/>
      <c r="H58" s="105"/>
      <c r="I58" s="105"/>
      <c r="J58" s="105"/>
      <c r="K58" s="105"/>
      <c r="L58" s="105"/>
      <c r="M58" s="105"/>
      <c r="N58" s="105"/>
      <c r="O58" s="101"/>
      <c r="P58" s="105"/>
    </row>
    <row r="59" ht="13.55" customHeight="1">
      <c r="A59" s="4"/>
      <c r="B59" t="s" s="106">
        <v>48</v>
      </c>
      <c r="C59" s="7"/>
      <c r="D59" s="89">
        <v>691.7</v>
      </c>
      <c r="E59" s="90">
        <f>D60</f>
        <v>1456.7</v>
      </c>
      <c r="F59" s="91">
        <f>E60</f>
        <v>1461.7</v>
      </c>
      <c r="G59" s="92">
        <f>F60</f>
        <v>2088.45</v>
      </c>
      <c r="H59" s="92">
        <f>G60</f>
        <v>2477.45</v>
      </c>
      <c r="I59" s="92">
        <f>H60</f>
        <v>2868.77875</v>
      </c>
      <c r="J59" s="92">
        <f>I60</f>
        <v>3263.31729375</v>
      </c>
      <c r="K59" s="92">
        <f>J60</f>
        <v>3661.210071968750</v>
      </c>
      <c r="L59" s="92">
        <f>K60</f>
        <v>4062.608025207340</v>
      </c>
      <c r="M59" s="92">
        <f>L60</f>
        <v>4467.668886341670</v>
      </c>
      <c r="N59" s="92">
        <f>M60</f>
        <v>4876.557486227050</v>
      </c>
      <c r="O59" s="93"/>
      <c r="P59" s="92">
        <f>N59</f>
        <v>4876.557486227050</v>
      </c>
    </row>
    <row r="60" ht="15.75" customHeight="1">
      <c r="A60" s="4"/>
      <c r="B60" t="s" s="41">
        <v>49</v>
      </c>
      <c r="C60" s="42"/>
      <c r="D60" s="43">
        <f>D59+D56</f>
        <v>1456.7</v>
      </c>
      <c r="E60" s="44">
        <f>E59+E56</f>
        <v>1461.7</v>
      </c>
      <c r="F60" s="45">
        <f>F59+F56</f>
        <v>2088.45</v>
      </c>
      <c r="G60" s="46">
        <f>G59+G56</f>
        <v>2477.45</v>
      </c>
      <c r="H60" s="46">
        <f>H59+H56</f>
        <v>2868.77875</v>
      </c>
      <c r="I60" s="46">
        <f>I59+I56</f>
        <v>3263.31729375</v>
      </c>
      <c r="J60" s="46">
        <f>J59+J56</f>
        <v>3661.210071968750</v>
      </c>
      <c r="K60" s="46">
        <f>K59+K56</f>
        <v>4062.608025207340</v>
      </c>
      <c r="L60" s="46">
        <f>L59+L56</f>
        <v>4467.668886341670</v>
      </c>
      <c r="M60" s="46">
        <f>M59+M56</f>
        <v>4876.557486227050</v>
      </c>
      <c r="N60" s="46">
        <f>N59+N56</f>
        <v>5289.446073107270</v>
      </c>
      <c r="O60" s="93"/>
      <c r="P60" s="46">
        <f>N60</f>
        <v>5289.446073107270</v>
      </c>
    </row>
    <row r="61" ht="17.25" customHeight="1">
      <c r="A61" s="62"/>
      <c r="B61" t="s" s="107">
        <v>50</v>
      </c>
      <c r="C61" s="108"/>
      <c r="D61" s="109"/>
      <c r="E61" s="109"/>
      <c r="F61" s="109"/>
      <c r="G61" s="109">
        <v>500</v>
      </c>
      <c r="H61" s="47"/>
      <c r="I61" s="47"/>
      <c r="J61" s="47"/>
      <c r="K61" s="47"/>
      <c r="L61" s="47"/>
      <c r="M61" s="47"/>
      <c r="N61" s="47"/>
      <c r="O61" s="4"/>
      <c r="P61" s="47"/>
    </row>
    <row r="62" ht="13.55" customHeight="1">
      <c r="A62" s="4"/>
      <c r="B62" s="67"/>
      <c r="C62" s="4"/>
      <c r="D62" s="26"/>
      <c r="E62" s="26"/>
      <c r="F62" s="26"/>
      <c r="G62" s="26"/>
      <c r="H62" s="26"/>
      <c r="I62" s="4"/>
      <c r="J62" s="4"/>
      <c r="K62" s="4"/>
      <c r="L62" s="4"/>
      <c r="M62" s="4"/>
      <c r="N62" s="4"/>
      <c r="O62" s="4"/>
      <c r="P62" s="4"/>
    </row>
    <row r="63" ht="13.55" customHeight="1">
      <c r="A63" s="4"/>
      <c r="B63" s="5"/>
      <c r="C63" t="s" s="110">
        <v>51</v>
      </c>
      <c r="D63" s="111">
        <f>D60</f>
        <v>1456.7</v>
      </c>
      <c r="E63" s="112"/>
      <c r="F63" s="26"/>
      <c r="G63" s="26"/>
      <c r="H63" s="26"/>
      <c r="I63" s="4"/>
      <c r="J63" s="4"/>
      <c r="K63" s="4"/>
      <c r="L63" s="4"/>
      <c r="M63" s="4"/>
      <c r="N63" s="4"/>
      <c r="O63" s="4"/>
      <c r="P63" s="4"/>
    </row>
    <row r="64" ht="13.55" customHeight="1">
      <c r="A64" s="4"/>
      <c r="B64" s="5"/>
      <c r="C64" t="s" s="113">
        <v>52</v>
      </c>
      <c r="D64" s="114">
        <v>381.5</v>
      </c>
      <c r="E64" s="4"/>
      <c r="F64" s="26"/>
      <c r="G64" s="26"/>
      <c r="H64" s="26"/>
      <c r="I64" s="4"/>
      <c r="J64" s="4"/>
      <c r="K64" s="4"/>
      <c r="L64" s="4"/>
      <c r="M64" s="4"/>
      <c r="N64" s="4"/>
      <c r="O64" s="4"/>
      <c r="P64" s="4"/>
    </row>
    <row r="65" ht="13.55" customHeight="1">
      <c r="A65" s="4"/>
      <c r="B65" s="5"/>
      <c r="C65" t="s" s="113">
        <v>53</v>
      </c>
      <c r="D65" s="114">
        <v>0</v>
      </c>
      <c r="E65" s="115"/>
      <c r="F65" s="26"/>
      <c r="G65" s="26"/>
      <c r="H65" s="26"/>
      <c r="I65" s="4"/>
      <c r="J65" s="4"/>
      <c r="K65" s="4"/>
      <c r="L65" s="4"/>
      <c r="M65" s="4"/>
      <c r="N65" s="4"/>
      <c r="O65" s="4"/>
      <c r="P65" s="4"/>
    </row>
    <row r="66" ht="17.25" customHeight="1">
      <c r="A66" s="4"/>
      <c r="B66" s="5"/>
      <c r="C66" t="s" s="113">
        <v>54</v>
      </c>
      <c r="D66" s="116">
        <v>522.9</v>
      </c>
      <c r="E66" s="112"/>
      <c r="F66" s="26"/>
      <c r="G66" s="26"/>
      <c r="H66" s="26"/>
      <c r="I66" s="4"/>
      <c r="J66" s="4"/>
      <c r="K66" s="4"/>
      <c r="L66" s="4"/>
      <c r="M66" s="4"/>
      <c r="N66" s="4"/>
      <c r="O66" s="4"/>
      <c r="P66" s="4"/>
    </row>
    <row r="67" ht="13.55" customHeight="1">
      <c r="A67" s="4"/>
      <c r="B67" s="5"/>
      <c r="C67" t="s" s="110">
        <v>13</v>
      </c>
      <c r="D67" s="111">
        <f>SUM(D64:D66)</f>
        <v>904.4</v>
      </c>
      <c r="E67" s="112"/>
      <c r="F67" s="26"/>
      <c r="G67" s="26"/>
      <c r="H67" s="26"/>
      <c r="I67" s="4"/>
      <c r="J67" s="4"/>
      <c r="K67" s="4"/>
      <c r="L67" s="4"/>
      <c r="M67" s="4"/>
      <c r="N67" s="4"/>
      <c r="O67" s="4"/>
      <c r="P67" s="4"/>
    </row>
    <row r="68" ht="9" customHeight="1" hidden="1">
      <c r="A68" s="4"/>
      <c r="B68" s="5"/>
      <c r="C68" t="s" s="113">
        <v>55</v>
      </c>
      <c r="D68" s="114">
        <v>0</v>
      </c>
      <c r="E68" s="112"/>
      <c r="F68" s="26"/>
      <c r="G68" s="26"/>
      <c r="H68" s="26"/>
      <c r="I68" s="4"/>
      <c r="J68" s="4"/>
      <c r="K68" s="4"/>
      <c r="L68" s="4"/>
      <c r="M68" s="4"/>
      <c r="N68" s="4"/>
      <c r="O68" s="4"/>
      <c r="P68" s="4"/>
    </row>
    <row r="69" ht="13.55" customHeight="1">
      <c r="A69" s="4"/>
      <c r="B69" s="5"/>
      <c r="C69" s="117"/>
      <c r="D69" s="114"/>
      <c r="E69" s="112"/>
      <c r="F69" s="26"/>
      <c r="G69" s="26"/>
      <c r="H69" s="26"/>
      <c r="I69" s="4"/>
      <c r="J69" s="4"/>
      <c r="K69" s="4"/>
      <c r="L69" s="4"/>
      <c r="M69" s="4"/>
      <c r="N69" s="4"/>
      <c r="O69" s="4"/>
      <c r="P69" s="4"/>
    </row>
    <row r="70" ht="17.25" customHeight="1">
      <c r="A70" s="4"/>
      <c r="B70" t="s" s="2">
        <v>56</v>
      </c>
      <c r="C70" s="117"/>
      <c r="D70" s="4"/>
      <c r="E70" s="112"/>
      <c r="F70" s="26"/>
      <c r="G70" s="26"/>
      <c r="H70" s="26"/>
      <c r="I70" s="4"/>
      <c r="J70" s="4"/>
      <c r="K70" s="4"/>
      <c r="L70" s="4"/>
      <c r="M70" s="4"/>
      <c r="N70" s="4"/>
      <c r="O70" s="4"/>
      <c r="P70" s="4"/>
    </row>
    <row r="71" ht="13.55" customHeight="1">
      <c r="A71" s="4"/>
      <c r="B71" t="s" s="2">
        <v>57</v>
      </c>
      <c r="C71" s="117"/>
      <c r="D71" s="114">
        <v>0</v>
      </c>
      <c r="E71" s="114">
        <v>0</v>
      </c>
      <c r="F71" s="114">
        <v>0</v>
      </c>
      <c r="G71" s="114">
        <f>187.1*50%*(1+2.5%)*9/12*1.15</f>
        <v>82.704046875</v>
      </c>
      <c r="H71" s="114">
        <f>187.1*50%*(1+2.5%)*1.15</f>
        <v>110.2720625</v>
      </c>
      <c r="I71" s="114">
        <f>H71*1.025</f>
        <v>113.0288640625</v>
      </c>
      <c r="J71" s="114">
        <f>I71*1.025</f>
        <v>115.854585664062</v>
      </c>
      <c r="K71" s="114">
        <f>J71*1.025</f>
        <v>118.750950305664</v>
      </c>
      <c r="L71" s="114">
        <f>K71*1.025</f>
        <v>121.719724063306</v>
      </c>
      <c r="M71" s="114">
        <f>L71*1.025</f>
        <v>124.762717164889</v>
      </c>
      <c r="N71" s="114">
        <f>M71*1.025</f>
        <v>127.881785094011</v>
      </c>
      <c r="O71" s="4"/>
      <c r="P71" s="26">
        <f>SUM(D71:N71)</f>
        <v>914.974735729432</v>
      </c>
    </row>
    <row r="72" ht="13.55" customHeight="1">
      <c r="A72" s="4"/>
      <c r="B72" t="s" s="106">
        <v>58</v>
      </c>
      <c r="C72" s="118"/>
      <c r="D72" s="119">
        <v>0</v>
      </c>
      <c r="E72" s="119">
        <v>0</v>
      </c>
      <c r="F72" s="119">
        <v>0</v>
      </c>
      <c r="G72" s="119">
        <v>0</v>
      </c>
      <c r="H72" s="119">
        <f>(206.9*(1+2.5%)^2-200)*9/12*1.15</f>
        <v>14.985344531250</v>
      </c>
      <c r="I72" s="119">
        <f>(206.9*(1+2.5%)^2-200)*1.15</f>
        <v>19.980459375</v>
      </c>
      <c r="J72" s="119">
        <f>I72*1.025</f>
        <v>20.479970859375</v>
      </c>
      <c r="K72" s="119">
        <f>J72*1.025</f>
        <v>20.9919701308594</v>
      </c>
      <c r="L72" s="119">
        <f>K72*1.025</f>
        <v>21.5167693841309</v>
      </c>
      <c r="M72" s="119">
        <f>L72*1.025</f>
        <v>22.0546886187342</v>
      </c>
      <c r="N72" s="119">
        <f>M72*1.025</f>
        <v>22.6060558342026</v>
      </c>
      <c r="O72" s="4"/>
      <c r="P72" s="32">
        <f>SUM(D72:N72)</f>
        <v>142.615258733552</v>
      </c>
    </row>
    <row r="73" ht="15.75" customHeight="1">
      <c r="A73" s="4"/>
      <c r="B73" t="s" s="41">
        <v>59</v>
      </c>
      <c r="C73" s="42"/>
      <c r="D73" s="120">
        <f>SUM(D71:D72)</f>
        <v>0</v>
      </c>
      <c r="E73" s="120">
        <f>SUM(E71:E72)</f>
        <v>0</v>
      </c>
      <c r="F73" s="120">
        <f>SUM(F71:F72)</f>
        <v>0</v>
      </c>
      <c r="G73" s="120">
        <f>SUM(G71:G72)</f>
        <v>82.704046875</v>
      </c>
      <c r="H73" s="120">
        <f>SUM(H71:H72)</f>
        <v>125.257407031250</v>
      </c>
      <c r="I73" s="120">
        <f>SUM(I71:I72)</f>
        <v>133.0093234375</v>
      </c>
      <c r="J73" s="120">
        <f>SUM(J71:J72)</f>
        <v>136.334556523437</v>
      </c>
      <c r="K73" s="120">
        <f>SUM(K71:K72)</f>
        <v>139.742920436523</v>
      </c>
      <c r="L73" s="120">
        <f>SUM(L71:L72)</f>
        <v>143.236493447437</v>
      </c>
      <c r="M73" s="120">
        <f>SUM(M71:M72)</f>
        <v>146.817405783623</v>
      </c>
      <c r="N73" s="120">
        <f>SUM(N71:N72)</f>
        <v>150.487840928214</v>
      </c>
      <c r="O73" s="4"/>
      <c r="P73" s="120">
        <f>SUM(D73:O73)</f>
        <v>1057.589994462980</v>
      </c>
    </row>
    <row r="74" ht="14.05" customHeight="1">
      <c r="A74" s="4"/>
      <c r="B74" s="96"/>
      <c r="C74" s="121"/>
      <c r="D74" s="122"/>
      <c r="E74" s="122"/>
      <c r="F74" s="122"/>
      <c r="G74" s="122"/>
      <c r="H74" s="122"/>
      <c r="I74" s="122"/>
      <c r="J74" s="122"/>
      <c r="K74" s="122"/>
      <c r="L74" s="122"/>
      <c r="M74" s="122"/>
      <c r="N74" s="122"/>
      <c r="O74" s="4"/>
      <c r="P74" s="122"/>
    </row>
    <row r="75" ht="13.55" customHeight="1">
      <c r="A75" t="s" s="2">
        <v>60</v>
      </c>
      <c r="B75" s="4"/>
      <c r="C75" s="123"/>
      <c r="D75" s="124"/>
      <c r="E75" s="124"/>
      <c r="F75" s="124"/>
      <c r="G75" s="124"/>
      <c r="H75" s="124"/>
      <c r="I75" s="124"/>
      <c r="J75" s="124"/>
      <c r="K75" s="124"/>
      <c r="L75" s="124"/>
      <c r="M75" s="124"/>
      <c r="N75" s="124"/>
      <c r="O75" s="4"/>
      <c r="P75" s="124"/>
    </row>
    <row r="76" ht="13.55" customHeight="1">
      <c r="A76" s="125">
        <v>1</v>
      </c>
      <c r="B76" t="s" s="126">
        <v>61</v>
      </c>
      <c r="C76" s="4"/>
      <c r="D76" s="4"/>
      <c r="E76" s="4"/>
      <c r="F76" s="4"/>
      <c r="G76" s="4"/>
      <c r="H76" s="4"/>
      <c r="I76" s="4"/>
      <c r="J76" s="124"/>
      <c r="K76" s="124"/>
      <c r="L76" s="124"/>
      <c r="M76" s="124"/>
      <c r="N76" s="124"/>
      <c r="O76" s="4"/>
      <c r="P76" s="124"/>
    </row>
    <row r="77" ht="13.55" customHeight="1">
      <c r="A77" s="125">
        <v>2</v>
      </c>
      <c r="B77" t="s" s="126">
        <v>62</v>
      </c>
      <c r="C77" s="4"/>
      <c r="D77" s="4"/>
      <c r="E77" s="4"/>
      <c r="F77" s="4"/>
      <c r="G77" s="4"/>
      <c r="H77" s="4"/>
      <c r="I77" s="4"/>
      <c r="J77" s="124"/>
      <c r="K77" s="124"/>
      <c r="L77" s="124"/>
      <c r="M77" s="124"/>
      <c r="N77" s="124"/>
      <c r="O77" s="4"/>
      <c r="P77" s="124"/>
    </row>
    <row r="78" ht="13.55" customHeight="1">
      <c r="A78" s="125">
        <v>3</v>
      </c>
      <c r="B78" t="s" s="127">
        <v>63</v>
      </c>
      <c r="C78" s="128"/>
      <c r="D78" s="128"/>
      <c r="E78" s="128"/>
      <c r="F78" s="128"/>
      <c r="G78" s="128"/>
      <c r="H78" s="128"/>
      <c r="I78" s="128"/>
      <c r="J78" s="128"/>
      <c r="K78" s="128"/>
      <c r="L78" s="128"/>
      <c r="M78" s="128"/>
      <c r="N78" s="128"/>
      <c r="O78" s="128"/>
      <c r="P78" s="128"/>
    </row>
    <row r="79" ht="13.55" customHeight="1">
      <c r="A79" s="125">
        <v>4</v>
      </c>
      <c r="B79" t="s" s="126">
        <v>64</v>
      </c>
      <c r="C79" s="4"/>
      <c r="D79" s="4"/>
      <c r="E79" s="4"/>
      <c r="F79" s="4"/>
      <c r="G79" s="4"/>
      <c r="H79" s="4"/>
      <c r="I79" s="4"/>
      <c r="J79" s="124"/>
      <c r="K79" s="124"/>
      <c r="L79" s="124"/>
      <c r="M79" s="124"/>
      <c r="N79" s="124"/>
      <c r="O79" s="4"/>
      <c r="P79" s="124"/>
    </row>
    <row r="80" ht="15" customHeight="1">
      <c r="A80" s="125">
        <v>5</v>
      </c>
      <c r="B80" t="s" s="126">
        <v>65</v>
      </c>
      <c r="C80" s="4"/>
      <c r="D80" s="4"/>
      <c r="E80" s="4"/>
      <c r="F80" s="4"/>
      <c r="G80" s="4"/>
      <c r="H80" s="4"/>
      <c r="I80" s="4"/>
      <c r="J80" s="124"/>
      <c r="K80" s="124"/>
      <c r="L80" s="124"/>
      <c r="M80" s="124"/>
      <c r="N80" s="124"/>
      <c r="O80" s="4"/>
      <c r="P80" s="124"/>
    </row>
    <row r="81" ht="13.55" customHeight="1">
      <c r="A81" s="125">
        <v>6</v>
      </c>
      <c r="B81" t="s" s="126">
        <v>66</v>
      </c>
      <c r="C81" s="4"/>
      <c r="D81" s="4"/>
      <c r="E81" s="4"/>
      <c r="F81" s="4"/>
      <c r="G81" s="4"/>
      <c r="H81" s="4"/>
      <c r="I81" s="4"/>
      <c r="J81" s="124"/>
      <c r="K81" s="124"/>
      <c r="L81" s="124"/>
      <c r="M81" s="124"/>
      <c r="N81" s="124"/>
      <c r="O81" s="4"/>
      <c r="P81" s="124"/>
    </row>
    <row r="82" ht="13.55" customHeight="1">
      <c r="A82" s="125">
        <v>7</v>
      </c>
      <c r="B82" t="s" s="126">
        <v>67</v>
      </c>
      <c r="C82" s="4"/>
      <c r="D82" s="4"/>
      <c r="E82" s="4"/>
      <c r="F82" s="4"/>
      <c r="G82" s="4"/>
      <c r="H82" s="4"/>
      <c r="I82" s="4"/>
      <c r="J82" s="123"/>
      <c r="K82" s="4"/>
      <c r="L82" s="112"/>
      <c r="M82" s="111"/>
      <c r="N82" s="124"/>
      <c r="O82" s="4"/>
      <c r="P82" s="124"/>
    </row>
    <row r="83" ht="13.55" customHeight="1">
      <c r="A83" s="125">
        <v>8</v>
      </c>
      <c r="B83" t="s" s="126">
        <v>68</v>
      </c>
      <c r="C83" s="4"/>
      <c r="D83" s="4"/>
      <c r="E83" s="4"/>
      <c r="F83" s="4"/>
      <c r="G83" s="4"/>
      <c r="H83" s="4"/>
      <c r="I83" s="4"/>
      <c r="J83" s="117"/>
      <c r="K83" s="4"/>
      <c r="L83" s="4"/>
      <c r="M83" s="114"/>
      <c r="N83" s="124"/>
      <c r="O83" s="4"/>
      <c r="P83" s="124"/>
    </row>
    <row r="84" ht="13.55" customHeight="1">
      <c r="A84" s="125">
        <v>9</v>
      </c>
      <c r="B84" t="s" s="126">
        <v>69</v>
      </c>
      <c r="C84" s="4"/>
      <c r="D84" s="4"/>
      <c r="E84" s="4"/>
      <c r="F84" s="4"/>
      <c r="G84" s="4"/>
      <c r="H84" s="4"/>
      <c r="I84" s="4"/>
      <c r="J84" s="4"/>
      <c r="K84" s="4"/>
      <c r="L84" s="4"/>
      <c r="M84" s="4"/>
      <c r="N84" s="4"/>
      <c r="O84" s="4"/>
      <c r="P84" s="4"/>
    </row>
    <row r="85" ht="13.55" customHeight="1">
      <c r="A85" s="125">
        <v>10</v>
      </c>
      <c r="B85" t="s" s="22">
        <v>70</v>
      </c>
      <c r="C85" s="4"/>
      <c r="D85" s="4"/>
      <c r="E85" s="4"/>
      <c r="F85" s="4"/>
      <c r="G85" s="4"/>
      <c r="H85" s="4"/>
      <c r="I85" s="4"/>
      <c r="J85" s="4"/>
      <c r="K85" s="4"/>
      <c r="L85" s="4"/>
      <c r="M85" s="4"/>
      <c r="N85" s="4"/>
      <c r="O85" s="4"/>
      <c r="P85" s="4"/>
    </row>
    <row r="86" ht="13.55" customHeight="1">
      <c r="A86" s="4"/>
      <c r="B86" s="4"/>
      <c r="C86" s="4"/>
      <c r="D86" s="4"/>
      <c r="E86" s="4"/>
      <c r="F86" s="4"/>
      <c r="G86" s="4"/>
      <c r="H86" s="4"/>
      <c r="I86" s="4"/>
      <c r="J86" s="4"/>
      <c r="K86" s="4"/>
      <c r="L86" s="4"/>
      <c r="M86" s="4"/>
      <c r="N86" s="4"/>
      <c r="O86" s="4"/>
      <c r="P86" s="4"/>
    </row>
    <row r="87" ht="13.55" customHeight="1">
      <c r="A87" s="4"/>
      <c r="B87" t="s" s="113">
        <v>71</v>
      </c>
      <c r="C87" s="4"/>
      <c r="D87" s="4"/>
      <c r="E87" s="4"/>
      <c r="F87" s="4"/>
      <c r="G87" s="4"/>
      <c r="H87" s="4"/>
      <c r="I87" s="4"/>
      <c r="J87" s="4"/>
      <c r="K87" s="4"/>
      <c r="L87" s="4"/>
      <c r="M87" s="4"/>
      <c r="N87" s="4"/>
      <c r="O87" s="4"/>
      <c r="P87" s="4"/>
    </row>
  </sheetData>
  <mergeCells count="2">
    <mergeCell ref="D3:H3"/>
    <mergeCell ref="B78:P78"/>
  </mergeCells>
  <conditionalFormatting sqref="D7:P60 D61:G62 H62 D63:D69 F63:H70 D71:N73 P71:P73 M82:M83">
    <cfRule type="cellIs" dxfId="0" priority="1" operator="lessThan" stopIfTrue="1">
      <formula>0</formula>
    </cfRule>
  </conditionalFormatting>
  <pageMargins left="0.3" right="0.3" top="0.5" bottom="0.5" header="0.3" footer="0.3"/>
  <pageSetup firstPageNumber="1" fitToHeight="1" fitToWidth="1" scale="42" useFirstPageNumber="0" orientation="landscape"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